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4.xml.rels" ContentType="application/vnd.openxmlformats-package.relationships+xml"/>
  <Override PartName="/xl/worksheets/_rels/sheet6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0-BUDGET" sheetId="1" state="visible" r:id="rId3"/>
    <sheet name="01-FATTURATO" sheetId="2" state="visible" r:id="rId4"/>
    <sheet name="02-CAPACITA" sheetId="3" state="visible" r:id="rId5"/>
    <sheet name="03-CAPILLARIZZAZIONE calc" sheetId="4" state="visible" r:id="rId6"/>
    <sheet name="03-CAPILLARIZZAZIONE" sheetId="5" state="visible" r:id="rId7"/>
    <sheet name="04 - TOTALE" sheetId="6" state="visible" r:id="rId8"/>
  </sheets>
  <definedNames>
    <definedName function="false" hidden="true" localSheetId="3" name="_xlnm._FilterDatabase" vbProcedure="false">'03-CAPILLARIZZAZIONE calc'!$A$1:$O$51</definedName>
    <definedName function="false" hidden="true" localSheetId="5" name="_xlnm._FilterDatabase" vbProcedure="false">'04 - TOTALE'!$A$1:$H$8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<sst xmlns="http://schemas.openxmlformats.org/spreadsheetml/2006/main" count="359" uniqueCount="74">
  <si>
    <t xml:space="preserve">BUDGET TOTALE</t>
  </si>
  <si>
    <t xml:space="preserve">NUOVI CONTRATTI</t>
  </si>
  <si>
    <t xml:space="preserve">ACCANTONAMENTO</t>
  </si>
  <si>
    <t xml:space="preserve">RESIDUO DEL 10</t>
  </si>
  <si>
    <t xml:space="preserve">BUDGET DA DISTRIBUIRE</t>
  </si>
  <si>
    <t xml:space="preserve">BUDGET DISTRIBUITO</t>
  </si>
  <si>
    <t xml:space="preserve">RESIDUO</t>
  </si>
  <si>
    <t xml:space="preserve">CRITERI</t>
  </si>
  <si>
    <t xml:space="preserve">%</t>
  </si>
  <si>
    <t xml:space="preserve">BUDGET</t>
  </si>
  <si>
    <t xml:space="preserve">FATTURATO</t>
  </si>
  <si>
    <t xml:space="preserve">CAPACITA</t>
  </si>
  <si>
    <t xml:space="preserve">CAPILLARIZZAZIONE</t>
  </si>
  <si>
    <t xml:space="preserve">CHIAVE</t>
  </si>
  <si>
    <t xml:space="preserve">ASSL</t>
  </si>
  <si>
    <t xml:space="preserve">Nome Struttura</t>
  </si>
  <si>
    <t xml:space="preserve">FATTURATO MEDIO</t>
  </si>
  <si>
    <t xml:space="preserve">BUDGET FATTURATO 2024</t>
  </si>
  <si>
    <t xml:space="preserve">BUDGET FATTURATO 2025</t>
  </si>
  <si>
    <t xml:space="preserve">BUDGET FATTURATO 2026</t>
  </si>
  <si>
    <t xml:space="preserve">ORISTANO</t>
  </si>
  <si>
    <t xml:space="preserve">COOPERATIVA SOCIALE A.D.A.</t>
  </si>
  <si>
    <t xml:space="preserve">CARBONIA</t>
  </si>
  <si>
    <t xml:space="preserve">CODESS SOCIALE SOCIETA' COOPERATIVA SOCIALE</t>
  </si>
  <si>
    <t xml:space="preserve">CAGLIARI</t>
  </si>
  <si>
    <t xml:space="preserve">COOPERATIVA SOCIALE OSAT A R.L.</t>
  </si>
  <si>
    <t xml:space="preserve">FONDAZIONE ISTITUTI RIUNITI DI ASSISTENZA SOCIALE ONLUS</t>
  </si>
  <si>
    <t xml:space="preserve">FONDAZIONE STEFANIA RANDAZZO</t>
  </si>
  <si>
    <t xml:space="preserve">NOVA GSA S.r.l.</t>
  </si>
  <si>
    <t xml:space="preserve">PROVINCIA RELIGIOSA SAN BENEDETTO DON ORIONE (ENTE GIURIDICO RELIGIOSO)</t>
  </si>
  <si>
    <t xml:space="preserve">SASSARI</t>
  </si>
  <si>
    <t xml:space="preserve">SERENI ORIZZONTI 1 S.P.A</t>
  </si>
  <si>
    <t xml:space="preserve">ASSOCIAZIONE CONGREGAZIONE RELIGIOSA SUORE FIGLIE DI MARIA SANTISSIMA MADRE DELLA DIVINA PROVVIDENZA E DEL BUON PASTORE RESIDENZA SANITARIA ASSISTENZIALE MONSIGNOR VIRGILIO ANGIONI</t>
  </si>
  <si>
    <t xml:space="preserve">SEGESTA GESTIONI S.r.l.</t>
  </si>
  <si>
    <t xml:space="preserve">Società SAN RAFFAELE S.P.A.</t>
  </si>
  <si>
    <t xml:space="preserve">OLBIA</t>
  </si>
  <si>
    <t xml:space="preserve">SMERALDA RSA DI PADRU S.R.L</t>
  </si>
  <si>
    <t xml:space="preserve">FONDAZIONE NOSTRA SIGNORA DEL RIMEDIO ONLUS</t>
  </si>
  <si>
    <t xml:space="preserve">CAPACITA’</t>
  </si>
  <si>
    <t xml:space="preserve">BUDGET CAPACITA’ 2024/25/26</t>
  </si>
  <si>
    <t xml:space="preserve">INDICE ABITANTI</t>
  </si>
  <si>
    <t xml:space="preserve">STRUTTURE STESSO LIVELLO NELL'ASSL</t>
  </si>
  <si>
    <t xml:space="preserve">STRUTTURE STESSO LIVELLO SARDEGNA</t>
  </si>
  <si>
    <t xml:space="preserve">INDICE PRESENZA</t>
  </si>
  <si>
    <t xml:space="preserve">MEDIA INDICI</t>
  </si>
  <si>
    <t xml:space="preserve">% INDICI</t>
  </si>
  <si>
    <t xml:space="preserve">BUDGET CAPILLARIZZAZIONE 2024</t>
  </si>
  <si>
    <t xml:space="preserve">BUDGET CAPILLARIZZAZIONE 2025</t>
  </si>
  <si>
    <t xml:space="preserve">BUDGET CAPILLARIZZAZIONE 2026</t>
  </si>
  <si>
    <t xml:space="preserve">CDI Rosaria Manconi Abbasanta</t>
  </si>
  <si>
    <t xml:space="preserve">CDI</t>
  </si>
  <si>
    <t xml:space="preserve">RSA SANT’ELIA DI NUXIS</t>
  </si>
  <si>
    <t xml:space="preserve">R1</t>
  </si>
  <si>
    <t xml:space="preserve">R2</t>
  </si>
  <si>
    <t xml:space="preserve">R3A/ R3D</t>
  </si>
  <si>
    <t xml:space="preserve">R3B</t>
  </si>
  <si>
    <t xml:space="preserve">Madonna di Fatima</t>
  </si>
  <si>
    <t xml:space="preserve">Hospice</t>
  </si>
  <si>
    <t xml:space="preserve">RSA VILLA S. GIUSEPPE MILIS</t>
  </si>
  <si>
    <t xml:space="preserve">Fondazione S.Randazzo  - Monastir 
</t>
  </si>
  <si>
    <t xml:space="preserve">Fondazione S. Randazzo - Selargius</t>
  </si>
  <si>
    <t xml:space="preserve">Fondazione S. Randazzo - Vallermosa</t>
  </si>
  <si>
    <t xml:space="preserve">Villa Degli Ulivi - Monastir</t>
  </si>
  <si>
    <t xml:space="preserve">Centro Diurno Don Orione</t>
  </si>
  <si>
    <t xml:space="preserve">RSA SERENI Orizzonti</t>
  </si>
  <si>
    <t xml:space="preserve">RSA Mons Angioni</t>
  </si>
  <si>
    <t xml:space="preserve">RSA San Nicola - Sassari</t>
  </si>
  <si>
    <t xml:space="preserve">S. Raffaele - Rosa del Marganai</t>
  </si>
  <si>
    <t xml:space="preserve">RSA SMERALDA DI PADRU
</t>
  </si>
  <si>
    <t xml:space="preserve">Madonna del Rimedio – CDI</t>
  </si>
  <si>
    <t xml:space="preserve">CDI- R3D</t>
  </si>
  <si>
    <t xml:space="preserve">BUDGET 2024</t>
  </si>
  <si>
    <t xml:space="preserve">BUDGET 2025</t>
  </si>
  <si>
    <t xml:space="preserve">BUDGET 2026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</si>
</sst>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* #,##0.00&quot; €&quot;_-;\-* #,##0.00&quot; €&quot;_-;_-* \-??&quot; €&quot;_-;_-@_-"/>
    <numFmt numFmtId="166" formatCode="_-* #,##0.00_-;\-* #,##0.00_-;_-* \-??_-;_-@_-"/>
    <numFmt numFmtId="167" formatCode="0%"/>
    <numFmt numFmtId="168" formatCode="0.00%"/>
    <numFmt numFmtId="169" formatCode="0.0%"/>
    <numFmt numFmtId="170" formatCode="_-* #,##0.00\ _€_-;\-* #,##0.00\ _€_-;_-* \-??\ _€_-;_-@_-"/>
    <numFmt numFmtId="171" formatCode="#,##0.00"/>
    <numFmt numFmtId="172" formatCode="General"/>
    <numFmt numFmtId="173" formatCode="_-* #,##0_-;\-* #,##0_-;_-* \-??_-;_-@_-"/>
  </numFmts>
  <fonts count="10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 val="true"/>
      <sz val="12"/>
      <color rgb="FF0000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name val="Calibri"/>
      <family val="2"/>
      <charset val="1"/>
    </font>
    <font>
      <sz val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5429"/>
        <bgColor rgb="FFFF8080"/>
      </patternFill>
    </fill>
    <fill>
      <patternFill patternType="solid">
        <fgColor theme="6" tint="0.7999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applyFont="true" applyBorder="tru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0" borderId="1" xfId="19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9" fillId="0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7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ategoria tabella pivot" xfId="20"/>
    <cellStyle name="Normale 2" xfId="21"/>
    <cellStyle name="Senza nome1" xfId="22"/>
    <cellStyle name="Valuta 2" xfId="23"/>
  </cellStyles>
  <dxfs count="3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ED4BB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ED4BB"/>
      <rgbColor rgb="FF3366FF"/>
      <rgbColor rgb="FF33CCCC"/>
      <rgbColor rgb="FF99CC00"/>
      <rgbColor rgb="FFFFCC00"/>
      <rgbColor rgb="FFFF9900"/>
      <rgbColor rgb="FFFF5429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8"/>
  <sheetViews>
    <sheetView showFormulas="false" showGridLines="true" showRowColHeaders="true" showZeros="true" rightToLeft="false" tabSelected="true" showOutlineSymbols="true" defaultGridColor="true" view="normal" topLeftCell="A1" colorId="64" zoomScale="55" zoomScaleNormal="55" zoomScalePageLayoutView="100" workbookViewId="0">
      <selection pane="topLeft" activeCell="F11" activeCellId="0" sqref="F11"/>
    </sheetView>
  </sheetViews>
  <sheetFormatPr defaultColWidth="8.6171875" defaultRowHeight="15" zeroHeight="false" outlineLevelRow="0" outlineLevelCol="0"/>
  <cols>
    <col collapsed="false" customWidth="true" hidden="false" outlineLevel="0" max="1" min="1" style="1" width="23.38"/>
    <col collapsed="false" customWidth="true" hidden="false" outlineLevel="0" max="2" min="2" style="1" width="14.25"/>
    <col collapsed="false" customWidth="true" hidden="false" outlineLevel="0" max="3" min="3" style="1" width="6.12"/>
    <col collapsed="false" customWidth="true" hidden="false" outlineLevel="0" max="4" min="4" style="1" width="19.25"/>
    <col collapsed="false" customWidth="true" hidden="false" outlineLevel="0" max="5" min="5" style="1" width="6.53"/>
    <col collapsed="false" customWidth="true" hidden="false" outlineLevel="0" max="6" min="6" style="1" width="16.38"/>
    <col collapsed="false" customWidth="true" hidden="false" outlineLevel="0" max="7" min="7" style="1" width="6.51"/>
    <col collapsed="false" customWidth="true" hidden="false" outlineLevel="0" max="8" min="8" style="1" width="16.43"/>
    <col collapsed="false" customWidth="true" hidden="false" outlineLevel="0" max="9" min="9" style="1" width="4.93"/>
    <col collapsed="false" customWidth="true" hidden="false" outlineLevel="0" max="10" min="10" style="1" width="14.53"/>
    <col collapsed="false" customWidth="true" hidden="false" outlineLevel="0" max="16384" min="16384" style="1" width="10.49"/>
  </cols>
  <sheetData>
    <row r="1" customFormat="false" ht="15" hidden="false" customHeight="false" outlineLevel="0" collapsed="false">
      <c r="A1" s="2" t="s">
        <v>0</v>
      </c>
      <c r="B1" s="3" t="n">
        <v>37090510</v>
      </c>
    </row>
    <row r="2" customFormat="false" ht="15" hidden="false" customHeight="false" outlineLevel="0" collapsed="false">
      <c r="A2" s="4" t="n">
        <v>0.9</v>
      </c>
      <c r="B2" s="3" t="n">
        <f aca="false">B$1*A2</f>
        <v>33381459</v>
      </c>
    </row>
    <row r="3" customFormat="false" ht="15" hidden="false" customHeight="false" outlineLevel="0" collapsed="false">
      <c r="A3" s="5" t="n">
        <v>0.1</v>
      </c>
      <c r="B3" s="3" t="n">
        <f aca="false">B$1*A3</f>
        <v>3709051</v>
      </c>
    </row>
    <row r="4" customFormat="false" ht="15" hidden="false" customHeight="false" outlineLevel="0" collapsed="false">
      <c r="A4" s="5"/>
      <c r="B4" s="3"/>
    </row>
    <row r="5" customFormat="false" ht="15" hidden="false" customHeight="false" outlineLevel="0" collapsed="false">
      <c r="B5" s="6" t="n">
        <v>2024</v>
      </c>
      <c r="D5" s="6" t="n">
        <v>2025</v>
      </c>
      <c r="F5" s="6" t="n">
        <v>2026</v>
      </c>
    </row>
    <row r="6" customFormat="false" ht="15" hidden="false" customHeight="false" outlineLevel="0" collapsed="false">
      <c r="A6" s="2" t="s">
        <v>1</v>
      </c>
      <c r="B6" s="3" t="n">
        <v>556533.75</v>
      </c>
      <c r="C6" s="7"/>
      <c r="D6" s="3" t="n">
        <v>1736998.5</v>
      </c>
      <c r="F6" s="3" t="n">
        <v>1989396</v>
      </c>
    </row>
    <row r="7" customFormat="false" ht="15" hidden="false" customHeight="false" outlineLevel="0" collapsed="false">
      <c r="A7" s="2" t="s">
        <v>2</v>
      </c>
      <c r="B7" s="3" t="n">
        <f aca="false">B3-B6-F8</f>
        <v>1632862.25</v>
      </c>
      <c r="C7" s="7"/>
      <c r="D7" s="3" t="n">
        <f aca="false">B3-F8-D6</f>
        <v>452397.5</v>
      </c>
      <c r="F7" s="3" t="n">
        <v>200000</v>
      </c>
    </row>
    <row r="8" customFormat="false" ht="15" hidden="false" customHeight="false" outlineLevel="0" collapsed="false">
      <c r="A8" s="2" t="s">
        <v>3</v>
      </c>
      <c r="B8" s="3" t="n">
        <f aca="false">$B3-B6-B7</f>
        <v>1519655</v>
      </c>
      <c r="C8" s="7"/>
      <c r="D8" s="3" t="n">
        <f aca="false">$B3-D6-D7</f>
        <v>1519655</v>
      </c>
      <c r="F8" s="3" t="n">
        <f aca="false">$B3-F6-F7</f>
        <v>1519655</v>
      </c>
      <c r="H8" s="8"/>
    </row>
    <row r="9" customFormat="false" ht="15" hidden="false" customHeight="false" outlineLevel="0" collapsed="false">
      <c r="A9" s="2" t="s">
        <v>4</v>
      </c>
      <c r="B9" s="3" t="n">
        <f aca="false">$B1-B6-B7</f>
        <v>34901114</v>
      </c>
      <c r="D9" s="3" t="n">
        <f aca="false">$B1-D6-D7</f>
        <v>34901114</v>
      </c>
      <c r="F9" s="3" t="n">
        <f aca="false">$B1-F6-F7</f>
        <v>34901114</v>
      </c>
    </row>
    <row r="10" customFormat="false" ht="15" hidden="false" customHeight="false" outlineLevel="0" collapsed="false">
      <c r="A10" s="2" t="s">
        <v>5</v>
      </c>
      <c r="B10" s="9" t="n">
        <f aca="false">SUM('04 - TOTALE'!F2:F14)</f>
        <v>34901114</v>
      </c>
      <c r="D10" s="9" t="n">
        <f aca="false">SUM('04 - TOTALE'!G2:G14)</f>
        <v>34901114</v>
      </c>
      <c r="F10" s="9" t="n">
        <f aca="false">SUM('04 - TOTALE'!H2:H14)</f>
        <v>34901114</v>
      </c>
    </row>
    <row r="11" customFormat="false" ht="15" hidden="false" customHeight="false" outlineLevel="0" collapsed="false">
      <c r="A11" s="2" t="s">
        <v>6</v>
      </c>
      <c r="B11" s="9" t="n">
        <f aca="false">B9-B10+B7</f>
        <v>1632862.25</v>
      </c>
      <c r="D11" s="9" t="n">
        <f aca="false">D9-D10+D7</f>
        <v>452397.5</v>
      </c>
      <c r="F11" s="9" t="n">
        <f aca="false">F9-F10+F7</f>
        <v>200000</v>
      </c>
    </row>
    <row r="14" customFormat="false" ht="15" hidden="false" customHeight="false" outlineLevel="0" collapsed="false">
      <c r="C14" s="10" t="n">
        <v>2024</v>
      </c>
      <c r="D14" s="10"/>
      <c r="E14" s="10" t="n">
        <v>2025</v>
      </c>
      <c r="F14" s="10"/>
      <c r="G14" s="10" t="n">
        <v>2026</v>
      </c>
      <c r="H14" s="10"/>
    </row>
    <row r="15" customFormat="false" ht="15" hidden="false" customHeight="false" outlineLevel="0" collapsed="false">
      <c r="A15" s="11" t="s">
        <v>7</v>
      </c>
      <c r="B15" s="11"/>
      <c r="C15" s="2" t="s">
        <v>8</v>
      </c>
      <c r="D15" s="2" t="s">
        <v>9</v>
      </c>
      <c r="E15" s="2" t="s">
        <v>8</v>
      </c>
      <c r="F15" s="2" t="s">
        <v>9</v>
      </c>
      <c r="G15" s="2" t="s">
        <v>8</v>
      </c>
      <c r="H15" s="2" t="s">
        <v>9</v>
      </c>
    </row>
    <row r="16" customFormat="false" ht="15" hidden="false" customHeight="false" outlineLevel="0" collapsed="false">
      <c r="A16" s="12" t="s">
        <v>10</v>
      </c>
      <c r="B16" s="12"/>
      <c r="C16" s="13" t="n">
        <v>0.75</v>
      </c>
      <c r="D16" s="14" t="n">
        <f aca="false">B$9*C16</f>
        <v>26175835.5</v>
      </c>
      <c r="E16" s="13" t="n">
        <v>0.725</v>
      </c>
      <c r="F16" s="14" t="n">
        <f aca="false">B$9*E16</f>
        <v>25303307.65</v>
      </c>
      <c r="G16" s="13" t="n">
        <v>0.7</v>
      </c>
      <c r="H16" s="14" t="n">
        <f aca="false">B$9*G16</f>
        <v>24430779.8</v>
      </c>
    </row>
    <row r="17" customFormat="false" ht="15" hidden="false" customHeight="false" outlineLevel="0" collapsed="false">
      <c r="A17" s="12" t="s">
        <v>11</v>
      </c>
      <c r="B17" s="12"/>
      <c r="C17" s="13" t="n">
        <v>0.2</v>
      </c>
      <c r="D17" s="14" t="n">
        <f aca="false">B$9*C17</f>
        <v>6980222.8</v>
      </c>
      <c r="E17" s="13" t="n">
        <v>0.2</v>
      </c>
      <c r="F17" s="14" t="n">
        <f aca="false">B$9*E17</f>
        <v>6980222.8</v>
      </c>
      <c r="G17" s="13" t="n">
        <v>0.2</v>
      </c>
      <c r="H17" s="14" t="n">
        <f aca="false">B$9*G17</f>
        <v>6980222.8</v>
      </c>
    </row>
    <row r="18" customFormat="false" ht="15" hidden="false" customHeight="false" outlineLevel="0" collapsed="false">
      <c r="A18" s="12" t="s">
        <v>12</v>
      </c>
      <c r="B18" s="12"/>
      <c r="C18" s="13" t="n">
        <f aca="false">1-C16-C17</f>
        <v>0.05</v>
      </c>
      <c r="D18" s="14" t="n">
        <f aca="false">B$9*C18</f>
        <v>1745055.7</v>
      </c>
      <c r="E18" s="13" t="n">
        <f aca="false">1-E16-E17</f>
        <v>0.075</v>
      </c>
      <c r="F18" s="14" t="n">
        <f aca="false">B$9*E18</f>
        <v>2617583.55</v>
      </c>
      <c r="G18" s="13" t="n">
        <f aca="false">1-G16-G17</f>
        <v>0.1</v>
      </c>
      <c r="H18" s="14" t="n">
        <f aca="false">B$9*G18</f>
        <v>3490111.4</v>
      </c>
    </row>
  </sheetData>
  <mergeCells count="7">
    <mergeCell ref="C14:D14"/>
    <mergeCell ref="E14:F14"/>
    <mergeCell ref="G14:H14"/>
    <mergeCell ref="A15:B15"/>
    <mergeCell ref="A16:B16"/>
    <mergeCell ref="A17:B17"/>
    <mergeCell ref="A18:B1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F16" activeCellId="1" sqref="F11 F16"/>
    </sheetView>
  </sheetViews>
  <sheetFormatPr defaultColWidth="8.6171875" defaultRowHeight="15" zeroHeight="false" outlineLevelRow="0" outlineLevelCol="0"/>
  <cols>
    <col collapsed="false" customWidth="true" hidden="true" outlineLevel="0" max="1" min="1" style="1" width="9.12"/>
    <col collapsed="false" customWidth="true" hidden="false" outlineLevel="0" max="2" min="2" style="1" width="22.78"/>
    <col collapsed="false" customWidth="true" hidden="false" outlineLevel="0" max="3" min="3" style="1" width="43.36"/>
    <col collapsed="false" customWidth="true" hidden="false" outlineLevel="0" max="4" min="4" style="1" width="30.37"/>
    <col collapsed="false" customWidth="true" hidden="false" outlineLevel="0" max="6" min="6" style="1" width="18.5"/>
    <col collapsed="false" customWidth="true" hidden="false" outlineLevel="0" max="7" min="7" style="1" width="18.03"/>
    <col collapsed="false" customWidth="true" hidden="false" outlineLevel="0" max="8" min="8" style="1" width="18.13"/>
    <col collapsed="false" customWidth="true" hidden="false" outlineLevel="0" max="16384" min="16383" style="1" width="10.49"/>
  </cols>
  <sheetData>
    <row r="1" customFormat="false" ht="49.4" hidden="false" customHeight="false" outlineLevel="0" collapsed="false">
      <c r="A1" s="1" t="s">
        <v>13</v>
      </c>
      <c r="B1" s="15" t="s">
        <v>14</v>
      </c>
      <c r="C1" s="15" t="s">
        <v>15</v>
      </c>
      <c r="D1" s="15" t="s">
        <v>16</v>
      </c>
      <c r="E1" s="15" t="s">
        <v>8</v>
      </c>
      <c r="F1" s="15" t="s">
        <v>17</v>
      </c>
      <c r="G1" s="15" t="s">
        <v>18</v>
      </c>
      <c r="H1" s="15" t="s">
        <v>19</v>
      </c>
    </row>
    <row r="2" customFormat="false" ht="15" hidden="false" customHeight="false" outlineLevel="0" collapsed="false">
      <c r="A2" s="1" t="e">
        <f aca="false">CONCATENATE(C2,#REF!)</f>
        <v>#REF!</v>
      </c>
      <c r="B2" s="16" t="s">
        <v>20</v>
      </c>
      <c r="C2" s="16" t="s">
        <v>21</v>
      </c>
      <c r="D2" s="17" t="n">
        <v>143034.595057975</v>
      </c>
      <c r="E2" s="18" t="n">
        <f aca="false">D2/SUM(D$2:D$14)</f>
        <v>0.00447982971899777</v>
      </c>
      <c r="F2" s="17" t="n">
        <f aca="false">'00-BUDGET'!D$16*E2</f>
        <v>117263.285792497</v>
      </c>
      <c r="G2" s="17" t="n">
        <f aca="false">'00-BUDGET'!F$16*E2</f>
        <v>113354.509599414</v>
      </c>
      <c r="H2" s="17" t="n">
        <f aca="false">'00-BUDGET'!H$16*E2</f>
        <v>109445.73340633</v>
      </c>
    </row>
    <row r="3" customFormat="false" ht="15" hidden="false" customHeight="false" outlineLevel="0" collapsed="false">
      <c r="A3" s="1" t="e">
        <f aca="false">CONCATENATE(C3,#REF!)</f>
        <v>#REF!</v>
      </c>
      <c r="B3" s="16" t="s">
        <v>22</v>
      </c>
      <c r="C3" s="16" t="s">
        <v>23</v>
      </c>
      <c r="D3" s="17" t="n">
        <v>3073118.52296764</v>
      </c>
      <c r="E3" s="18" t="n">
        <f aca="false">D3/SUM(D$2:D$14)</f>
        <v>0.0962497756826793</v>
      </c>
      <c r="F3" s="17" t="n">
        <f aca="false">'00-BUDGET'!D$16*E3</f>
        <v>2519418.29518171</v>
      </c>
      <c r="G3" s="17" t="n">
        <f aca="false">'00-BUDGET'!F$16*E3</f>
        <v>2435437.68534232</v>
      </c>
      <c r="H3" s="17" t="n">
        <f aca="false">'00-BUDGET'!H$16*E3</f>
        <v>2351457.07550293</v>
      </c>
    </row>
    <row r="4" customFormat="false" ht="15" hidden="false" customHeight="false" outlineLevel="0" collapsed="false">
      <c r="A4" s="1" t="e">
        <f aca="false">CONCATENATE(C4,#REF!)</f>
        <v>#REF!</v>
      </c>
      <c r="B4" s="16" t="s">
        <v>24</v>
      </c>
      <c r="C4" s="16" t="s">
        <v>25</v>
      </c>
      <c r="D4" s="17" t="n">
        <v>1039920.725</v>
      </c>
      <c r="E4" s="18" t="n">
        <f aca="false">D4/SUM(D$2:D$14)</f>
        <v>0.0325702167882424</v>
      </c>
      <c r="F4" s="17" t="n">
        <f aca="false">'00-BUDGET'!D$16*E4</f>
        <v>852552.63684837</v>
      </c>
      <c r="G4" s="17" t="n">
        <f aca="false">'00-BUDGET'!F$16*E4</f>
        <v>824134.215620091</v>
      </c>
      <c r="H4" s="17" t="n">
        <f aca="false">'00-BUDGET'!H$16*E4</f>
        <v>795715.794391812</v>
      </c>
    </row>
    <row r="5" customFormat="false" ht="26.85" hidden="false" customHeight="true" outlineLevel="0" collapsed="false">
      <c r="A5" s="1" t="e">
        <f aca="false">CONCATENATE(C5,#REF!)</f>
        <v>#REF!</v>
      </c>
      <c r="B5" s="16" t="s">
        <v>20</v>
      </c>
      <c r="C5" s="16" t="s">
        <v>26</v>
      </c>
      <c r="D5" s="17" t="n">
        <v>3159877.82796524</v>
      </c>
      <c r="E5" s="18" t="n">
        <f aca="false">D5/SUM(D$2:D$14)</f>
        <v>0.0989670687457337</v>
      </c>
      <c r="F5" s="17" t="n">
        <f aca="false">'00-BUDGET'!D$16*E5</f>
        <v>2590545.71140552</v>
      </c>
      <c r="G5" s="17" t="n">
        <f aca="false">'00-BUDGET'!F$16*E5</f>
        <v>2504194.187692</v>
      </c>
      <c r="H5" s="17" t="n">
        <f aca="false">'00-BUDGET'!H$16*E5</f>
        <v>2417842.66397848</v>
      </c>
    </row>
    <row r="6" customFormat="false" ht="15" hidden="false" customHeight="false" outlineLevel="0" collapsed="false">
      <c r="A6" s="1" t="e">
        <f aca="false">CONCATENATE(C6,#REF!)</f>
        <v>#REF!</v>
      </c>
      <c r="B6" s="16" t="s">
        <v>24</v>
      </c>
      <c r="C6" s="16" t="s">
        <v>27</v>
      </c>
      <c r="D6" s="17" t="n">
        <v>5784319.13423238</v>
      </c>
      <c r="E6" s="18" t="n">
        <f aca="false">D6/SUM(D$2:D$14)</f>
        <v>0.181164317284211</v>
      </c>
      <c r="F6" s="17" t="n">
        <f aca="false">'00-BUDGET'!D$16*E6</f>
        <v>4742127.36770132</v>
      </c>
      <c r="G6" s="17" t="n">
        <f aca="false">'00-BUDGET'!F$16*E6</f>
        <v>4584056.45544461</v>
      </c>
      <c r="H6" s="17" t="n">
        <f aca="false">'00-BUDGET'!H$16*E6</f>
        <v>4425985.5431879</v>
      </c>
    </row>
    <row r="7" customFormat="false" ht="15" hidden="false" customHeight="false" outlineLevel="0" collapsed="false">
      <c r="A7" s="1" t="e">
        <f aca="false">CONCATENATE(C7,#REF!)</f>
        <v>#REF!</v>
      </c>
      <c r="B7" s="16" t="s">
        <v>24</v>
      </c>
      <c r="C7" s="16" t="s">
        <v>28</v>
      </c>
      <c r="D7" s="17" t="n">
        <v>2245892.59546704</v>
      </c>
      <c r="E7" s="18" t="n">
        <f aca="false">D7/SUM(D$2:D$14)</f>
        <v>0.0703411394339408</v>
      </c>
      <c r="F7" s="17" t="n">
        <f aca="false">'00-BUDGET'!D$16*E7</f>
        <v>1841238.0947054</v>
      </c>
      <c r="G7" s="17" t="n">
        <f aca="false">'00-BUDGET'!F$16*E7</f>
        <v>1779863.49154855</v>
      </c>
      <c r="H7" s="17" t="n">
        <f aca="false">'00-BUDGET'!H$16*E7</f>
        <v>1718488.8883917</v>
      </c>
    </row>
    <row r="8" customFormat="false" ht="24.4" hidden="false" customHeight="false" outlineLevel="0" collapsed="false">
      <c r="A8" s="1" t="e">
        <f aca="false">CONCATENATE(C8,#REF!)</f>
        <v>#REF!</v>
      </c>
      <c r="B8" s="16" t="s">
        <v>24</v>
      </c>
      <c r="C8" s="16" t="s">
        <v>29</v>
      </c>
      <c r="D8" s="17" t="n">
        <v>294568.65432942</v>
      </c>
      <c r="E8" s="18" t="n">
        <f aca="false">D8/SUM(D$2:D$14)</f>
        <v>0.00922586183723768</v>
      </c>
      <c r="F8" s="17" t="n">
        <f aca="false">'00-BUDGET'!D$16*E8</f>
        <v>241494.641797261</v>
      </c>
      <c r="G8" s="17" t="n">
        <f aca="false">'00-BUDGET'!F$16*E8</f>
        <v>233444.820404019</v>
      </c>
      <c r="H8" s="17" t="n">
        <f aca="false">'00-BUDGET'!H$16*E8</f>
        <v>225394.999010777</v>
      </c>
    </row>
    <row r="9" customFormat="false" ht="15" hidden="false" customHeight="false" outlineLevel="0" collapsed="false">
      <c r="B9" s="16" t="s">
        <v>30</v>
      </c>
      <c r="C9" s="16" t="s">
        <v>31</v>
      </c>
      <c r="D9" s="17" t="n">
        <v>836427.485234653</v>
      </c>
      <c r="E9" s="18" t="n">
        <f aca="false">D9/SUM(D$2:D$14)</f>
        <v>0.0261968281493159</v>
      </c>
      <c r="F9" s="17" t="n">
        <f aca="false">'00-BUDGET'!D$16*E9</f>
        <v>685723.864258263</v>
      </c>
      <c r="G9" s="17" t="n">
        <f aca="false">'00-BUDGET'!F$16*E9</f>
        <v>662866.402116321</v>
      </c>
      <c r="H9" s="17" t="n">
        <f aca="false">'00-BUDGET'!H$16*E9</f>
        <v>640008.939974379</v>
      </c>
    </row>
    <row r="10" customFormat="false" ht="61.05" hidden="false" customHeight="false" outlineLevel="0" collapsed="false">
      <c r="B10" s="16" t="s">
        <v>24</v>
      </c>
      <c r="C10" s="16" t="s">
        <v>32</v>
      </c>
      <c r="D10" s="17" t="n">
        <v>4746321.17847633</v>
      </c>
      <c r="E10" s="18" t="n">
        <f aca="false">D10/SUM(D$2:D$14)</f>
        <v>0.148654321443204</v>
      </c>
      <c r="F10" s="17" t="n">
        <f aca="false">'00-BUDGET'!D$16*E10</f>
        <v>3891151.06446144</v>
      </c>
      <c r="G10" s="17" t="n">
        <f aca="false">'00-BUDGET'!F$16*E10</f>
        <v>3761446.02897939</v>
      </c>
      <c r="H10" s="17" t="n">
        <f aca="false">'00-BUDGET'!H$16*E10</f>
        <v>3631740.99349734</v>
      </c>
    </row>
    <row r="11" customFormat="false" ht="15" hidden="false" customHeight="false" outlineLevel="0" collapsed="false">
      <c r="B11" s="16" t="s">
        <v>30</v>
      </c>
      <c r="C11" s="16" t="s">
        <v>33</v>
      </c>
      <c r="D11" s="17" t="n">
        <v>3847222.11903809</v>
      </c>
      <c r="E11" s="18" t="n">
        <f aca="false">D11/SUM(D$2:D$14)</f>
        <v>0.120494625635614</v>
      </c>
      <c r="F11" s="17" t="n">
        <f aca="false">'00-BUDGET'!D$16*E11</f>
        <v>3154047.49927193</v>
      </c>
      <c r="G11" s="17" t="n">
        <f aca="false">'00-BUDGET'!F$16*E11</f>
        <v>3048912.58262953</v>
      </c>
      <c r="H11" s="17" t="n">
        <f aca="false">'00-BUDGET'!H$16*E11</f>
        <v>2943777.66598713</v>
      </c>
    </row>
    <row r="12" customFormat="false" ht="15" hidden="false" customHeight="false" outlineLevel="0" collapsed="false">
      <c r="B12" s="16" t="s">
        <v>22</v>
      </c>
      <c r="C12" s="16" t="s">
        <v>34</v>
      </c>
      <c r="D12" s="17" t="n">
        <v>3764509.10229892</v>
      </c>
      <c r="E12" s="18" t="n">
        <f aca="false">D12/SUM(D$2:D$14)</f>
        <v>0.117904061930478</v>
      </c>
      <c r="F12" s="17" t="n">
        <f aca="false">'00-BUDGET'!D$16*E12</f>
        <v>3086237.329874</v>
      </c>
      <c r="G12" s="17" t="n">
        <f aca="false">'00-BUDGET'!F$16*E12</f>
        <v>2983362.75221153</v>
      </c>
      <c r="H12" s="17" t="n">
        <f aca="false">'00-BUDGET'!H$16*E12</f>
        <v>2880488.17454907</v>
      </c>
    </row>
    <row r="13" customFormat="false" ht="15" hidden="false" customHeight="false" outlineLevel="0" collapsed="false">
      <c r="B13" s="16" t="s">
        <v>35</v>
      </c>
      <c r="C13" s="16" t="s">
        <v>36</v>
      </c>
      <c r="D13" s="17" t="n">
        <v>2878442.35643449</v>
      </c>
      <c r="E13" s="18" t="n">
        <f aca="false">D13/SUM(D$2:D$14)</f>
        <v>0.0901525369268225</v>
      </c>
      <c r="F13" s="17" t="n">
        <f aca="false">'00-BUDGET'!D$16*E13</f>
        <v>2359817.97650418</v>
      </c>
      <c r="G13" s="17" t="n">
        <f aca="false">'00-BUDGET'!F$16*E13</f>
        <v>2281157.37728738</v>
      </c>
      <c r="H13" s="17" t="n">
        <f aca="false">'00-BUDGET'!H$16*E13</f>
        <v>2202496.77807057</v>
      </c>
    </row>
    <row r="14" customFormat="false" ht="24.4" hidden="false" customHeight="false" outlineLevel="0" collapsed="false">
      <c r="B14" s="16" t="s">
        <v>20</v>
      </c>
      <c r="C14" s="16" t="s">
        <v>37</v>
      </c>
      <c r="D14" s="17" t="n">
        <v>114924.25</v>
      </c>
      <c r="E14" s="18" t="n">
        <f aca="false">D14/SUM(D$2:D$14)</f>
        <v>0.00359941642352225</v>
      </c>
      <c r="F14" s="17" t="n">
        <f aca="false">'00-BUDGET'!D$16*E14</f>
        <v>94217.7321981167</v>
      </c>
      <c r="G14" s="17" t="n">
        <f aca="false">'00-BUDGET'!F$16*E14</f>
        <v>91077.1411248461</v>
      </c>
      <c r="H14" s="17" t="n">
        <f aca="false">'00-BUDGET'!H$16*E14</f>
        <v>87936.5500515755</v>
      </c>
    </row>
    <row r="16" customFormat="false" ht="15" hidden="false" customHeight="false" outlineLevel="0" collapsed="false">
      <c r="F16" s="19"/>
      <c r="G16" s="19"/>
      <c r="H16" s="19"/>
    </row>
    <row r="17" customFormat="false" ht="15" hidden="false" customHeight="false" outlineLevel="0" collapsed="false">
      <c r="F17" s="20"/>
      <c r="G17" s="20"/>
      <c r="H17" s="20"/>
      <c r="I17" s="20"/>
      <c r="J17" s="20"/>
      <c r="K17" s="20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7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D2" activeCellId="1" sqref="F11 D2"/>
    </sheetView>
  </sheetViews>
  <sheetFormatPr defaultColWidth="8.6171875" defaultRowHeight="15" zeroHeight="false" outlineLevelRow="0" outlineLevelCol="0"/>
  <cols>
    <col collapsed="false" customWidth="true" hidden="true" outlineLevel="0" max="1" min="1" style="1" width="9.12"/>
    <col collapsed="false" customWidth="true" hidden="false" outlineLevel="0" max="2" min="2" style="1" width="22.78"/>
    <col collapsed="false" customWidth="true" hidden="false" outlineLevel="0" max="3" min="3" style="1" width="43.36"/>
    <col collapsed="false" customWidth="true" hidden="false" outlineLevel="0" max="4" min="4" style="1" width="30.37"/>
    <col collapsed="false" customWidth="true" hidden="false" outlineLevel="0" max="6" min="6" style="1" width="18.5"/>
    <col collapsed="false" customWidth="true" hidden="false" outlineLevel="0" max="16384" min="16381" style="1" width="10.49"/>
  </cols>
  <sheetData>
    <row r="1" customFormat="false" ht="79.85" hidden="false" customHeight="false" outlineLevel="0" collapsed="false">
      <c r="A1" s="1" t="s">
        <v>13</v>
      </c>
      <c r="B1" s="15" t="s">
        <v>14</v>
      </c>
      <c r="C1" s="15" t="s">
        <v>15</v>
      </c>
      <c r="D1" s="15" t="s">
        <v>38</v>
      </c>
      <c r="E1" s="15" t="s">
        <v>8</v>
      </c>
      <c r="F1" s="15" t="s">
        <v>39</v>
      </c>
    </row>
    <row r="2" customFormat="false" ht="15" hidden="false" customHeight="false" outlineLevel="0" collapsed="false">
      <c r="A2" s="1" t="e">
        <f aca="false">CONCATENATE(C2,#REF!)</f>
        <v>#REF!</v>
      </c>
      <c r="B2" s="16" t="s">
        <v>20</v>
      </c>
      <c r="C2" s="16" t="s">
        <v>21</v>
      </c>
      <c r="D2" s="17" t="n">
        <v>247270</v>
      </c>
      <c r="E2" s="18" t="n">
        <f aca="false">D2/SUM(D$2:D$14)</f>
        <v>0.00613936611857962</v>
      </c>
      <c r="F2" s="17" t="n">
        <f aca="false">'00-BUDGET'!D$17*E2</f>
        <v>42854.143358457</v>
      </c>
    </row>
    <row r="3" customFormat="false" ht="15" hidden="false" customHeight="false" outlineLevel="0" collapsed="false">
      <c r="A3" s="1" t="e">
        <f aca="false">CONCATENATE(C3,#REF!)</f>
        <v>#REF!</v>
      </c>
      <c r="B3" s="16" t="s">
        <v>22</v>
      </c>
      <c r="C3" s="16" t="s">
        <v>23</v>
      </c>
      <c r="D3" s="17" t="n">
        <v>4613070</v>
      </c>
      <c r="E3" s="18" t="n">
        <f aca="false">D3/SUM(D$2:D$14)</f>
        <v>0.114536036157383</v>
      </c>
      <c r="F3" s="17" t="n">
        <f aca="false">'00-BUDGET'!D$17*E3</f>
        <v>799487.051007389</v>
      </c>
    </row>
    <row r="4" customFormat="false" ht="15" hidden="false" customHeight="false" outlineLevel="0" collapsed="false">
      <c r="A4" s="1" t="e">
        <f aca="false">CONCATENATE(C4,#REF!)</f>
        <v>#REF!</v>
      </c>
      <c r="B4" s="16" t="s">
        <v>24</v>
      </c>
      <c r="C4" s="16" t="s">
        <v>25</v>
      </c>
      <c r="D4" s="17" t="n">
        <v>1314000</v>
      </c>
      <c r="E4" s="18" t="n">
        <f aca="false">D4/SUM(D$2:D$14)</f>
        <v>0.0326247708165715</v>
      </c>
      <c r="F4" s="17" t="n">
        <f aca="false">'00-BUDGET'!D$17*E4</f>
        <v>227728.169098607</v>
      </c>
    </row>
    <row r="5" customFormat="false" ht="26.85" hidden="false" customHeight="true" outlineLevel="0" collapsed="false">
      <c r="A5" s="1" t="e">
        <f aca="false">CONCATENATE(C5,#REF!)</f>
        <v>#REF!</v>
      </c>
      <c r="B5" s="16" t="s">
        <v>20</v>
      </c>
      <c r="C5" s="16" t="s">
        <v>26</v>
      </c>
      <c r="D5" s="17" t="n">
        <v>3643065</v>
      </c>
      <c r="E5" s="18" t="n">
        <f aca="false">D5/SUM(D$2:D$14)</f>
        <v>0.0904521770889443</v>
      </c>
      <c r="F5" s="17" t="n">
        <f aca="false">'00-BUDGET'!D$17*E5</f>
        <v>631376.348825887</v>
      </c>
    </row>
    <row r="6" customFormat="false" ht="15" hidden="false" customHeight="false" outlineLevel="0" collapsed="false">
      <c r="A6" s="1" t="e">
        <f aca="false">CONCATENATE(C6,#REF!)</f>
        <v>#REF!</v>
      </c>
      <c r="B6" s="16" t="s">
        <v>24</v>
      </c>
      <c r="C6" s="16" t="s">
        <v>27</v>
      </c>
      <c r="D6" s="17" t="n">
        <v>7680330</v>
      </c>
      <c r="E6" s="18" t="n">
        <f aca="false">D6/SUM(D$2:D$14)</f>
        <v>0.19069178542286</v>
      </c>
      <c r="F6" s="17" t="n">
        <f aca="false">'00-BUDGET'!D$17*E6</f>
        <v>1331071.14838136</v>
      </c>
    </row>
    <row r="7" customFormat="false" ht="15" hidden="false" customHeight="false" outlineLevel="0" collapsed="false">
      <c r="A7" s="1" t="e">
        <f aca="false">CONCATENATE(C7,#REF!)</f>
        <v>#REF!</v>
      </c>
      <c r="B7" s="16" t="s">
        <v>24</v>
      </c>
      <c r="C7" s="16" t="s">
        <v>28</v>
      </c>
      <c r="D7" s="17" t="n">
        <v>2894450</v>
      </c>
      <c r="E7" s="18" t="n">
        <f aca="false">D7/SUM(D$2:D$14)</f>
        <v>0.0718651201598366</v>
      </c>
      <c r="F7" s="17" t="n">
        <f aca="false">'00-BUDGET'!D$17*E7</f>
        <v>501634.550264431</v>
      </c>
    </row>
    <row r="8" customFormat="false" ht="24.4" hidden="false" customHeight="false" outlineLevel="0" collapsed="false">
      <c r="A8" s="1" t="e">
        <f aca="false">CONCATENATE(C8,#REF!)</f>
        <v>#REF!</v>
      </c>
      <c r="B8" s="16" t="s">
        <v>24</v>
      </c>
      <c r="C8" s="16" t="s">
        <v>29</v>
      </c>
      <c r="D8" s="17" t="n">
        <v>492960</v>
      </c>
      <c r="E8" s="18" t="n">
        <f aca="false">D8/SUM(D$2:D$14)</f>
        <v>0.0122395030606827</v>
      </c>
      <c r="F8" s="17" t="n">
        <f aca="false">'00-BUDGET'!D$17*E8</f>
        <v>85434.4583248471</v>
      </c>
    </row>
    <row r="9" customFormat="false" ht="15" hidden="false" customHeight="false" outlineLevel="0" collapsed="false">
      <c r="B9" s="16" t="s">
        <v>30</v>
      </c>
      <c r="C9" s="16" t="s">
        <v>31</v>
      </c>
      <c r="D9" s="17" t="n">
        <v>1040980</v>
      </c>
      <c r="E9" s="18" t="n">
        <f aca="false">D9/SUM(D$2:D$14)</f>
        <v>0.0258460684357949</v>
      </c>
      <c r="F9" s="17" t="n">
        <f aca="false">'00-BUDGET'!D$17*E9</f>
        <v>180411.316185896</v>
      </c>
    </row>
    <row r="10" customFormat="false" ht="61.05" hidden="false" customHeight="false" outlineLevel="0" collapsed="false">
      <c r="B10" s="16" t="s">
        <v>24</v>
      </c>
      <c r="C10" s="16" t="s">
        <v>32</v>
      </c>
      <c r="D10" s="17" t="n">
        <v>5681590</v>
      </c>
      <c r="E10" s="18" t="n">
        <f aca="false">D10/SUM(D$2:D$14)</f>
        <v>0.14106588403632</v>
      </c>
      <c r="F10" s="17" t="n">
        <f aca="false">'00-BUDGET'!D$17*E10</f>
        <v>984671.300052475</v>
      </c>
    </row>
    <row r="11" customFormat="false" ht="15" hidden="false" customHeight="false" outlineLevel="0" collapsed="false">
      <c r="B11" s="16" t="s">
        <v>30</v>
      </c>
      <c r="C11" s="16" t="s">
        <v>33</v>
      </c>
      <c r="D11" s="17" t="n">
        <v>4403460</v>
      </c>
      <c r="E11" s="18" t="n">
        <f aca="false">D11/SUM(D$2:D$14)</f>
        <v>0.109331714840137</v>
      </c>
      <c r="F11" s="17" t="n">
        <f aca="false">'00-BUDGET'!D$17*E11</f>
        <v>763159.728690221</v>
      </c>
    </row>
    <row r="12" customFormat="false" ht="15" hidden="false" customHeight="false" outlineLevel="0" collapsed="false">
      <c r="B12" s="16" t="s">
        <v>22</v>
      </c>
      <c r="C12" s="16" t="s">
        <v>34</v>
      </c>
      <c r="D12" s="17" t="n">
        <v>4531310</v>
      </c>
      <c r="E12" s="18" t="n">
        <f aca="false">D12/SUM(D$2:D$14)</f>
        <v>0.112506050417685</v>
      </c>
      <c r="F12" s="17" t="n">
        <f aca="false">'00-BUDGET'!D$17*E12</f>
        <v>785317.298263476</v>
      </c>
    </row>
    <row r="13" customFormat="false" ht="15" hidden="false" customHeight="false" outlineLevel="0" collapsed="false">
      <c r="B13" s="16" t="s">
        <v>35</v>
      </c>
      <c r="C13" s="16" t="s">
        <v>36</v>
      </c>
      <c r="D13" s="17" t="n">
        <v>3516410</v>
      </c>
      <c r="E13" s="18" t="n">
        <f aca="false">D13/SUM(D$2:D$14)</f>
        <v>0.0873075116796804</v>
      </c>
      <c r="F13" s="17" t="n">
        <f aca="false">'00-BUDGET'!D$17*E13</f>
        <v>609425.883637771</v>
      </c>
    </row>
    <row r="14" customFormat="false" ht="24.4" hidden="false" customHeight="false" outlineLevel="0" collapsed="false">
      <c r="B14" s="16" t="s">
        <v>20</v>
      </c>
      <c r="C14" s="16" t="s">
        <v>37</v>
      </c>
      <c r="D14" s="17" t="n">
        <v>217250</v>
      </c>
      <c r="E14" s="18" t="n">
        <f aca="false">D14/SUM(D$2:D$14)</f>
        <v>0.00539401176552523</v>
      </c>
      <c r="F14" s="17" t="n">
        <f aca="false">'00-BUDGET'!D$17*E14</f>
        <v>37651.4039091874</v>
      </c>
    </row>
    <row r="16" customFormat="false" ht="15" hidden="false" customHeight="false" outlineLevel="0" collapsed="false">
      <c r="F16" s="19"/>
    </row>
    <row r="17" customFormat="false" ht="15" hidden="false" customHeight="false" outlineLevel="0" collapsed="false">
      <c r="F17" s="19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1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H46" activeCellId="1" sqref="F11 H46"/>
    </sheetView>
  </sheetViews>
  <sheetFormatPr defaultColWidth="8.6171875" defaultRowHeight="15" zeroHeight="false" outlineLevelRow="0" outlineLevelCol="0"/>
  <cols>
    <col collapsed="false" customWidth="true" hidden="true" outlineLevel="0" max="1" min="1" style="1" width="9.12"/>
    <col collapsed="false" customWidth="true" hidden="false" outlineLevel="0" max="2" min="2" style="1" width="11.25"/>
    <col collapsed="false" customWidth="true" hidden="false" outlineLevel="0" max="3" min="3" style="1" width="14"/>
    <col collapsed="false" customWidth="true" hidden="false" outlineLevel="0" max="4" min="4" style="1" width="41.75"/>
    <col collapsed="false" customWidth="true" hidden="false" outlineLevel="0" max="5" min="5" style="1" width="35.62"/>
    <col collapsed="false" customWidth="true" hidden="false" outlineLevel="0" max="6" min="6" style="1" width="16.88"/>
    <col collapsed="false" customWidth="true" hidden="true" outlineLevel="0" max="7" min="7" style="1" width="16.88"/>
    <col collapsed="false" customWidth="true" hidden="false" outlineLevel="0" max="8" min="8" style="1" width="16.19"/>
    <col collapsed="false" customWidth="true" hidden="false" outlineLevel="0" max="10" min="10" style="1" width="16"/>
    <col collapsed="false" customWidth="true" hidden="false" outlineLevel="0" max="11" min="11" style="1" width="12.5"/>
    <col collapsed="false" customWidth="true" hidden="false" outlineLevel="0" max="13" min="13" style="1" width="34.5"/>
    <col collapsed="false" customWidth="true" hidden="false" outlineLevel="0" max="14" min="14" style="1" width="39.31"/>
    <col collapsed="false" customWidth="true" hidden="false" outlineLevel="0" max="15" min="15" style="1" width="32.22"/>
  </cols>
  <sheetData>
    <row r="1" customFormat="false" ht="160.4" hidden="false" customHeight="false" outlineLevel="0" collapsed="false">
      <c r="A1" s="21" t="s">
        <v>13</v>
      </c>
      <c r="B1" s="22" t="e">
        <f aca="false">#REF!</f>
        <v>#REF!</v>
      </c>
      <c r="C1" s="22" t="e">
        <f aca="false">#REF!</f>
        <v>#REF!</v>
      </c>
      <c r="D1" s="22" t="e">
        <f aca="false">#REF!</f>
        <v>#REF!</v>
      </c>
      <c r="E1" s="22" t="e">
        <f aca="false">#REF!</f>
        <v>#REF!</v>
      </c>
      <c r="F1" s="23" t="s">
        <v>40</v>
      </c>
      <c r="G1" s="23"/>
      <c r="H1" s="23" t="s">
        <v>41</v>
      </c>
      <c r="I1" s="23" t="s">
        <v>42</v>
      </c>
      <c r="J1" s="23" t="s">
        <v>43</v>
      </c>
      <c r="K1" s="23" t="s">
        <v>44</v>
      </c>
      <c r="L1" s="23" t="s">
        <v>45</v>
      </c>
      <c r="M1" s="23" t="s">
        <v>46</v>
      </c>
      <c r="N1" s="22" t="s">
        <v>47</v>
      </c>
      <c r="O1" s="22" t="s">
        <v>48</v>
      </c>
    </row>
    <row r="2" customFormat="false" ht="40.7" hidden="false" customHeight="false" outlineLevel="0" collapsed="false">
      <c r="A2" s="1" t="str">
        <f aca="false">CONCATENATE(D2,E2)</f>
        <v>CDI Rosaria Manconi AbbasantaCDI</v>
      </c>
      <c r="B2" s="24" t="s">
        <v>20</v>
      </c>
      <c r="C2" s="24" t="s">
        <v>21</v>
      </c>
      <c r="D2" s="24" t="s">
        <v>49</v>
      </c>
      <c r="E2" s="24" t="s">
        <v>50</v>
      </c>
      <c r="F2" s="3" t="n">
        <v>0.0960216402410715</v>
      </c>
      <c r="G2" s="25" t="str">
        <f aca="false">CONCATENATE(B2,E2)</f>
        <v>ORISTANOCDI</v>
      </c>
      <c r="H2" s="26" t="n">
        <f aca="false">COUNTIF(G$2:G$100,G2)</f>
        <v>1</v>
      </c>
      <c r="I2" s="26" t="n">
        <f aca="false">COUNTIF(E$2:E$100,E2)</f>
        <v>6</v>
      </c>
      <c r="J2" s="3" t="n">
        <f aca="false">IF(1-(H2/I2)=0,1,1-(H2/I2))</f>
        <v>0.833333333333333</v>
      </c>
      <c r="K2" s="3" t="n">
        <f aca="false">AVERAGE(J2,F2)</f>
        <v>0.464677486787202</v>
      </c>
      <c r="L2" s="27" t="n">
        <f aca="false">K2/SUM(K$2:K$100)</f>
        <v>0.0194838297676681</v>
      </c>
      <c r="M2" s="3" t="n">
        <f aca="false">'00-BUDGET'!D$18*L2</f>
        <v>34000.3681938988</v>
      </c>
      <c r="N2" s="3" t="n">
        <f aca="false">'00-BUDGET'!F$18*L2</f>
        <v>51000.5522908482</v>
      </c>
      <c r="O2" s="3" t="n">
        <f aca="false">'00-BUDGET'!H$18*L2</f>
        <v>68000.7363877977</v>
      </c>
    </row>
    <row r="3" customFormat="false" ht="67.8" hidden="false" customHeight="false" outlineLevel="0" collapsed="false">
      <c r="A3" s="1" t="str">
        <f aca="false">CONCATENATE(D3,E3)</f>
        <v>RSA SANT’ELIA DI NUXISCDI</v>
      </c>
      <c r="B3" s="24" t="s">
        <v>22</v>
      </c>
      <c r="C3" s="24" t="s">
        <v>23</v>
      </c>
      <c r="D3" s="24" t="s">
        <v>51</v>
      </c>
      <c r="E3" s="24" t="s">
        <v>50</v>
      </c>
      <c r="F3" s="3" t="n">
        <v>0.0750189144223967</v>
      </c>
      <c r="G3" s="25" t="str">
        <f aca="false">CONCATENATE(B3,E3)</f>
        <v>CARBONIACDI</v>
      </c>
      <c r="H3" s="26" t="n">
        <f aca="false">COUNTIF(G$2:G$100,G3)</f>
        <v>2</v>
      </c>
      <c r="I3" s="26" t="n">
        <f aca="false">COUNTIF(E$2:E$100,E3)</f>
        <v>6</v>
      </c>
      <c r="J3" s="3" t="n">
        <f aca="false">IF(1-(H3/I3)=0,1,1-(H3/I3))</f>
        <v>0.666666666666667</v>
      </c>
      <c r="K3" s="3" t="n">
        <f aca="false">AVERAGE(J3,F3)</f>
        <v>0.370842790544532</v>
      </c>
      <c r="L3" s="27" t="n">
        <f aca="false">K3/SUM(K$2:K$100)</f>
        <v>0.015549360593072</v>
      </c>
      <c r="M3" s="3" t="n">
        <f aca="false">'00-BUDGET'!D$18*L3</f>
        <v>27134.5003342956</v>
      </c>
      <c r="N3" s="3" t="n">
        <f aca="false">'00-BUDGET'!F$18*L3</f>
        <v>40701.7505014434</v>
      </c>
      <c r="O3" s="3" t="n">
        <f aca="false">'00-BUDGET'!H$18*L3</f>
        <v>54269.0006685912</v>
      </c>
    </row>
    <row r="4" customFormat="false" ht="67.8" hidden="false" customHeight="false" outlineLevel="0" collapsed="false">
      <c r="A4" s="1" t="str">
        <f aca="false">CONCATENATE(D4,E4)</f>
        <v>RSA SANT’ELIA DI NUXISR1</v>
      </c>
      <c r="B4" s="24" t="s">
        <v>22</v>
      </c>
      <c r="C4" s="24" t="s">
        <v>23</v>
      </c>
      <c r="D4" s="24" t="s">
        <v>51</v>
      </c>
      <c r="E4" s="24" t="s">
        <v>52</v>
      </c>
      <c r="F4" s="3" t="n">
        <v>0.0750189144223967</v>
      </c>
      <c r="G4" s="25" t="str">
        <f aca="false">CONCATENATE(B4,E4)</f>
        <v>CARBONIAR1</v>
      </c>
      <c r="H4" s="26" t="n">
        <f aca="false">COUNTIF(G$2:G$100,G4)</f>
        <v>2</v>
      </c>
      <c r="I4" s="26" t="n">
        <f aca="false">COUNTIF(E$2:E$100,E4)</f>
        <v>9</v>
      </c>
      <c r="J4" s="3" t="n">
        <f aca="false">IF(1-(H4/I4)=0,1,1-(H4/I4))</f>
        <v>0.777777777777778</v>
      </c>
      <c r="K4" s="3" t="n">
        <f aca="false">AVERAGE(J4,F4)</f>
        <v>0.426398346100087</v>
      </c>
      <c r="L4" s="27" t="n">
        <f aca="false">K4/SUM(K$2:K$100)</f>
        <v>0.0178787934101784</v>
      </c>
      <c r="M4" s="3" t="n">
        <f aca="false">'00-BUDGET'!D$18*L4</f>
        <v>31199.4903495543</v>
      </c>
      <c r="N4" s="3" t="n">
        <f aca="false">'00-BUDGET'!F$18*L4</f>
        <v>46799.2355243315</v>
      </c>
      <c r="O4" s="3" t="n">
        <f aca="false">'00-BUDGET'!H$18*L4</f>
        <v>62398.9806991086</v>
      </c>
    </row>
    <row r="5" customFormat="false" ht="67.8" hidden="false" customHeight="false" outlineLevel="0" collapsed="false">
      <c r="A5" s="1" t="str">
        <f aca="false">CONCATENATE(D5,E5)</f>
        <v>RSA SANT’ELIA DI NUXISR2</v>
      </c>
      <c r="B5" s="24" t="s">
        <v>22</v>
      </c>
      <c r="C5" s="24" t="s">
        <v>23</v>
      </c>
      <c r="D5" s="24" t="s">
        <v>51</v>
      </c>
      <c r="E5" s="24" t="s">
        <v>53</v>
      </c>
      <c r="F5" s="3" t="n">
        <v>0.0750189144223967</v>
      </c>
      <c r="G5" s="25" t="str">
        <f aca="false">CONCATENATE(B5,E5)</f>
        <v>CARBONIAR2</v>
      </c>
      <c r="H5" s="26" t="n">
        <f aca="false">COUNTIF(G$2:G$100,G5)</f>
        <v>2</v>
      </c>
      <c r="I5" s="26" t="n">
        <f aca="false">COUNTIF(E$2:E$100,E5)</f>
        <v>10</v>
      </c>
      <c r="J5" s="3" t="n">
        <f aca="false">IF(1-(H5/I5)=0,1,1-(H5/I5))</f>
        <v>0.8</v>
      </c>
      <c r="K5" s="3" t="n">
        <f aca="false">AVERAGE(J5,F5)</f>
        <v>0.437509457211198</v>
      </c>
      <c r="L5" s="27" t="n">
        <f aca="false">K5/SUM(K$2:K$100)</f>
        <v>0.0183446799735997</v>
      </c>
      <c r="M5" s="3" t="n">
        <f aca="false">'00-BUDGET'!D$18*L5</f>
        <v>32012.488352606</v>
      </c>
      <c r="N5" s="3" t="n">
        <f aca="false">'00-BUDGET'!F$18*L5</f>
        <v>48018.7325289091</v>
      </c>
      <c r="O5" s="3" t="n">
        <f aca="false">'00-BUDGET'!H$18*L5</f>
        <v>64024.9767052121</v>
      </c>
    </row>
    <row r="6" customFormat="false" ht="67.8" hidden="false" customHeight="false" outlineLevel="0" collapsed="false">
      <c r="A6" s="1" t="str">
        <f aca="false">CONCATENATE(D6,E6)</f>
        <v>RSA SANT’ELIA DI NUXISR3A/ R3D</v>
      </c>
      <c r="B6" s="24" t="s">
        <v>22</v>
      </c>
      <c r="C6" s="24" t="s">
        <v>23</v>
      </c>
      <c r="D6" s="24" t="s">
        <v>51</v>
      </c>
      <c r="E6" s="24" t="s">
        <v>54</v>
      </c>
      <c r="F6" s="3" t="n">
        <v>0.0750189144223967</v>
      </c>
      <c r="G6" s="25" t="str">
        <f aca="false">CONCATENATE(B6,E6)</f>
        <v>CARBONIAR3A/ R3D</v>
      </c>
      <c r="H6" s="26" t="n">
        <f aca="false">COUNTIF(G$2:G$100,G6)</f>
        <v>2</v>
      </c>
      <c r="I6" s="26" t="n">
        <f aca="false">COUNTIF(E$2:E$100,E6)</f>
        <v>11</v>
      </c>
      <c r="J6" s="3" t="n">
        <f aca="false">IF(1-(H6/I6)=0,1,1-(H6/I6))</f>
        <v>0.818181818181818</v>
      </c>
      <c r="K6" s="3" t="n">
        <f aca="false">AVERAGE(J6,F6)</f>
        <v>0.446600366302107</v>
      </c>
      <c r="L6" s="27" t="n">
        <f aca="false">K6/SUM(K$2:K$100)</f>
        <v>0.0187258598891262</v>
      </c>
      <c r="M6" s="3" t="n">
        <f aca="false">'00-BUDGET'!D$18*L6</f>
        <v>32677.6685369211</v>
      </c>
      <c r="N6" s="3" t="n">
        <f aca="false">'00-BUDGET'!F$18*L6</f>
        <v>49016.5028053817</v>
      </c>
      <c r="O6" s="3" t="n">
        <f aca="false">'00-BUDGET'!H$18*L6</f>
        <v>65355.3370738422</v>
      </c>
    </row>
    <row r="7" customFormat="false" ht="67.8" hidden="false" customHeight="false" outlineLevel="0" collapsed="false">
      <c r="A7" s="1" t="str">
        <f aca="false">CONCATENATE(D7,E7)</f>
        <v>RSA SANT’ELIA DI NUXISR3B</v>
      </c>
      <c r="B7" s="24" t="s">
        <v>22</v>
      </c>
      <c r="C7" s="24" t="s">
        <v>23</v>
      </c>
      <c r="D7" s="24" t="s">
        <v>51</v>
      </c>
      <c r="E7" s="24" t="s">
        <v>55</v>
      </c>
      <c r="F7" s="3" t="n">
        <v>0.0750189144223967</v>
      </c>
      <c r="G7" s="25" t="str">
        <f aca="false">CONCATENATE(B7,E7)</f>
        <v>CARBONIAR3B</v>
      </c>
      <c r="H7" s="26" t="n">
        <f aca="false">COUNTIF(G$2:G$100,G7)</f>
        <v>2</v>
      </c>
      <c r="I7" s="26" t="n">
        <f aca="false">COUNTIF(E$2:E$100,E7)</f>
        <v>11</v>
      </c>
      <c r="J7" s="3" t="n">
        <f aca="false">IF(1-(H7/I7)=0,1,1-(H7/I7))</f>
        <v>0.818181818181818</v>
      </c>
      <c r="K7" s="3" t="n">
        <f aca="false">AVERAGE(J7,F7)</f>
        <v>0.446600366302107</v>
      </c>
      <c r="L7" s="27" t="n">
        <f aca="false">K7/SUM(K$2:K$100)</f>
        <v>0.0187258598891262</v>
      </c>
      <c r="M7" s="3" t="n">
        <f aca="false">'00-BUDGET'!D$18*L7</f>
        <v>32677.6685369211</v>
      </c>
      <c r="N7" s="3" t="n">
        <f aca="false">'00-BUDGET'!F$18*L7</f>
        <v>49016.5028053817</v>
      </c>
      <c r="O7" s="3" t="n">
        <f aca="false">'00-BUDGET'!H$18*L7</f>
        <v>65355.3370738422</v>
      </c>
    </row>
    <row r="8" customFormat="false" ht="40.7" hidden="false" customHeight="false" outlineLevel="0" collapsed="false">
      <c r="A8" s="1" t="str">
        <f aca="false">CONCATENATE(D8,E8)</f>
        <v>Madonna di FatimaHospice</v>
      </c>
      <c r="B8" s="24" t="s">
        <v>24</v>
      </c>
      <c r="C8" s="24" t="s">
        <v>25</v>
      </c>
      <c r="D8" s="24" t="s">
        <v>56</v>
      </c>
      <c r="E8" s="24" t="s">
        <v>57</v>
      </c>
      <c r="F8" s="3" t="n">
        <v>0.343433624393904</v>
      </c>
      <c r="G8" s="25" t="str">
        <f aca="false">CONCATENATE(B8,E8)</f>
        <v>CAGLIARIHospice</v>
      </c>
      <c r="H8" s="26" t="n">
        <f aca="false">COUNTIF(G$2:G$100,G8)</f>
        <v>2</v>
      </c>
      <c r="I8" s="26" t="n">
        <f aca="false">COUNTIF(E$2:E$100,E8)</f>
        <v>2</v>
      </c>
      <c r="J8" s="3" t="n">
        <f aca="false">IF(1-(H8/I8)=0,1,1-(H8/I8))</f>
        <v>1</v>
      </c>
      <c r="K8" s="3" t="n">
        <f aca="false">AVERAGE(J8,F8)</f>
        <v>0.671716812196952</v>
      </c>
      <c r="L8" s="27" t="n">
        <f aca="false">K8/SUM(K$2:K$100)</f>
        <v>0.0281649453504071</v>
      </c>
      <c r="M8" s="3" t="n">
        <f aca="false">'00-BUDGET'!D$18*L8</f>
        <v>49149.3984239164</v>
      </c>
      <c r="N8" s="3" t="n">
        <f aca="false">'00-BUDGET'!F$18*L8</f>
        <v>73724.0976358746</v>
      </c>
      <c r="O8" s="3" t="n">
        <f aca="false">'00-BUDGET'!H$18*L8</f>
        <v>98298.7968478328</v>
      </c>
    </row>
    <row r="9" customFormat="false" ht="81.4" hidden="false" customHeight="false" outlineLevel="0" collapsed="false">
      <c r="A9" s="1" t="str">
        <f aca="false">CONCATENATE(D9,E9)</f>
        <v>RSA VILLA S. GIUSEPPE MILISR1</v>
      </c>
      <c r="B9" s="24" t="s">
        <v>20</v>
      </c>
      <c r="C9" s="24" t="s">
        <v>26</v>
      </c>
      <c r="D9" s="24" t="s">
        <v>58</v>
      </c>
      <c r="E9" s="24" t="s">
        <v>52</v>
      </c>
      <c r="F9" s="3" t="n">
        <v>0.0960216402410715</v>
      </c>
      <c r="G9" s="25" t="str">
        <f aca="false">CONCATENATE(B9,E9)</f>
        <v>ORISTANOR1</v>
      </c>
      <c r="H9" s="26" t="n">
        <f aca="false">COUNTIF(G$2:G$100,G9)</f>
        <v>1</v>
      </c>
      <c r="I9" s="26" t="n">
        <f aca="false">COUNTIF(E$2:E$100,E9)</f>
        <v>9</v>
      </c>
      <c r="J9" s="3" t="n">
        <f aca="false">IF(1-(H9/I9)=0,1,1-(H9/I9))</f>
        <v>0.888888888888889</v>
      </c>
      <c r="K9" s="3" t="n">
        <f aca="false">AVERAGE(J9,F9)</f>
        <v>0.49245526456498</v>
      </c>
      <c r="L9" s="27" t="n">
        <f aca="false">K9/SUM(K$2:K$100)</f>
        <v>0.0206485461762213</v>
      </c>
      <c r="M9" s="3" t="n">
        <f aca="false">'00-BUDGET'!D$18*L9</f>
        <v>36032.8632015282</v>
      </c>
      <c r="N9" s="3" t="n">
        <f aca="false">'00-BUDGET'!F$18*L9</f>
        <v>54049.2948022923</v>
      </c>
      <c r="O9" s="3" t="n">
        <f aca="false">'00-BUDGET'!H$18*L9</f>
        <v>72065.7264030564</v>
      </c>
    </row>
    <row r="10" customFormat="false" ht="81.4" hidden="false" customHeight="false" outlineLevel="0" collapsed="false">
      <c r="A10" s="1" t="str">
        <f aca="false">CONCATENATE(D10,E10)</f>
        <v>RSA VILLA S. GIUSEPPE MILISR2</v>
      </c>
      <c r="B10" s="24" t="s">
        <v>20</v>
      </c>
      <c r="C10" s="24" t="s">
        <v>26</v>
      </c>
      <c r="D10" s="24" t="s">
        <v>58</v>
      </c>
      <c r="E10" s="24" t="s">
        <v>53</v>
      </c>
      <c r="F10" s="3" t="n">
        <v>0.0960216402410715</v>
      </c>
      <c r="G10" s="25" t="str">
        <f aca="false">CONCATENATE(B10,E10)</f>
        <v>ORISTANOR2</v>
      </c>
      <c r="H10" s="26" t="n">
        <f aca="false">COUNTIF(G$2:G$100,G10)</f>
        <v>1</v>
      </c>
      <c r="I10" s="26" t="n">
        <f aca="false">COUNTIF(E$2:E$100,E10)</f>
        <v>10</v>
      </c>
      <c r="J10" s="3" t="n">
        <f aca="false">IF(1-(H10/I10)=0,1,1-(H10/I10))</f>
        <v>0.9</v>
      </c>
      <c r="K10" s="3" t="n">
        <f aca="false">AVERAGE(J10,F10)</f>
        <v>0.498010820120536</v>
      </c>
      <c r="L10" s="27" t="n">
        <f aca="false">K10/SUM(K$2:K$100)</f>
        <v>0.020881489457932</v>
      </c>
      <c r="M10" s="3" t="n">
        <f aca="false">'00-BUDGET'!D$18*L10</f>
        <v>36439.3622030541</v>
      </c>
      <c r="N10" s="3" t="n">
        <f aca="false">'00-BUDGET'!F$18*L10</f>
        <v>54659.0433045811</v>
      </c>
      <c r="O10" s="3" t="n">
        <f aca="false">'00-BUDGET'!H$18*L10</f>
        <v>72878.7244061081</v>
      </c>
    </row>
    <row r="11" customFormat="false" ht="81.4" hidden="false" customHeight="false" outlineLevel="0" collapsed="false">
      <c r="A11" s="1" t="str">
        <f aca="false">CONCATENATE(D11,E11)</f>
        <v>RSA VILLA S. GIUSEPPE MILISR3A/ R3D</v>
      </c>
      <c r="B11" s="24" t="s">
        <v>20</v>
      </c>
      <c r="C11" s="24" t="s">
        <v>26</v>
      </c>
      <c r="D11" s="24" t="s">
        <v>58</v>
      </c>
      <c r="E11" s="24" t="s">
        <v>54</v>
      </c>
      <c r="F11" s="3" t="n">
        <v>0.0960216402410715</v>
      </c>
      <c r="G11" s="25" t="str">
        <f aca="false">CONCATENATE(B11,E11)</f>
        <v>ORISTANOR3A/ R3D</v>
      </c>
      <c r="H11" s="26" t="n">
        <f aca="false">COUNTIF(G$2:G$100,G11)</f>
        <v>1</v>
      </c>
      <c r="I11" s="26" t="n">
        <f aca="false">COUNTIF(E$2:E$100,E11)</f>
        <v>11</v>
      </c>
      <c r="J11" s="3" t="n">
        <f aca="false">IF(1-(H11/I11)=0,1,1-(H11/I11))</f>
        <v>0.909090909090909</v>
      </c>
      <c r="K11" s="3" t="n">
        <f aca="false">AVERAGE(J11,F11)</f>
        <v>0.50255627466599</v>
      </c>
      <c r="L11" s="27" t="n">
        <f aca="false">K11/SUM(K$2:K$100)</f>
        <v>0.0210720794156952</v>
      </c>
      <c r="M11" s="3" t="n">
        <f aca="false">'00-BUDGET'!D$18*L11</f>
        <v>36771.9522952116</v>
      </c>
      <c r="N11" s="3" t="n">
        <f aca="false">'00-BUDGET'!F$18*L11</f>
        <v>55157.9284428174</v>
      </c>
      <c r="O11" s="3" t="n">
        <f aca="false">'00-BUDGET'!H$18*L11</f>
        <v>73543.9045904232</v>
      </c>
    </row>
    <row r="12" customFormat="false" ht="81.4" hidden="false" customHeight="false" outlineLevel="0" collapsed="false">
      <c r="A12" s="1" t="str">
        <f aca="false">CONCATENATE(D12,E12)</f>
        <v>RSA VILLA S. GIUSEPPE MILISR3B</v>
      </c>
      <c r="B12" s="24" t="s">
        <v>20</v>
      </c>
      <c r="C12" s="24" t="s">
        <v>26</v>
      </c>
      <c r="D12" s="24" t="s">
        <v>58</v>
      </c>
      <c r="E12" s="24" t="s">
        <v>55</v>
      </c>
      <c r="F12" s="3" t="n">
        <v>0.0960216402410715</v>
      </c>
      <c r="G12" s="25" t="str">
        <f aca="false">CONCATENATE(B12,E12)</f>
        <v>ORISTANOR3B</v>
      </c>
      <c r="H12" s="26" t="n">
        <f aca="false">COUNTIF(G$2:G$100,G12)</f>
        <v>1</v>
      </c>
      <c r="I12" s="26" t="n">
        <f aca="false">COUNTIF(E$2:E$100,E12)</f>
        <v>11</v>
      </c>
      <c r="J12" s="3" t="n">
        <f aca="false">IF(1-(H12/I12)=0,1,1-(H12/I12))</f>
        <v>0.909090909090909</v>
      </c>
      <c r="K12" s="3" t="n">
        <f aca="false">AVERAGE(J12,F12)</f>
        <v>0.50255627466599</v>
      </c>
      <c r="L12" s="27" t="n">
        <f aca="false">K12/SUM(K$2:K$100)</f>
        <v>0.0210720794156952</v>
      </c>
      <c r="M12" s="3" t="n">
        <f aca="false">'00-BUDGET'!D$18*L12</f>
        <v>36771.9522952116</v>
      </c>
      <c r="N12" s="3" t="n">
        <f aca="false">'00-BUDGET'!F$18*L12</f>
        <v>55157.9284428174</v>
      </c>
      <c r="O12" s="3" t="n">
        <f aca="false">'00-BUDGET'!H$18*L12</f>
        <v>73543.9045904232</v>
      </c>
    </row>
    <row r="13" customFormat="false" ht="73.25" hidden="false" customHeight="false" outlineLevel="0" collapsed="false">
      <c r="A13" s="28" t="str">
        <f aca="false">CONCATENATE(D13,E13)</f>
        <v>Fondazione S.Randazzo  - Monastir 
R3A/ R3D</v>
      </c>
      <c r="B13" s="24" t="s">
        <v>24</v>
      </c>
      <c r="C13" s="24" t="s">
        <v>27</v>
      </c>
      <c r="D13" s="24" t="s">
        <v>59</v>
      </c>
      <c r="E13" s="24" t="s">
        <v>54</v>
      </c>
      <c r="F13" s="3" t="n">
        <v>0.343433624393904</v>
      </c>
      <c r="G13" s="25" t="str">
        <f aca="false">CONCATENATE(B13,E13)</f>
        <v>CAGLIARIR3A/ R3D</v>
      </c>
      <c r="H13" s="26" t="n">
        <f aca="false">COUNTIF(G$2:G$100,G13)</f>
        <v>5</v>
      </c>
      <c r="I13" s="26" t="n">
        <f aca="false">COUNTIF(E$2:E$100,E13)</f>
        <v>11</v>
      </c>
      <c r="J13" s="3" t="n">
        <f aca="false">IF(1-(H13/I13)=0,1,1-(H13/I13))</f>
        <v>0.545454545454545</v>
      </c>
      <c r="K13" s="3" t="n">
        <f aca="false">AVERAGE(J13,F13)</f>
        <v>0.444444084924225</v>
      </c>
      <c r="L13" s="27" t="n">
        <f aca="false">K13/SUM(K$2:K$100)</f>
        <v>0.0186354474622442</v>
      </c>
      <c r="M13" s="3" t="n">
        <f aca="false">'00-BUDGET'!D$18*L13</f>
        <v>32519.8938160398</v>
      </c>
      <c r="N13" s="3" t="n">
        <f aca="false">'00-BUDGET'!F$18*L13</f>
        <v>48779.8407240598</v>
      </c>
      <c r="O13" s="3" t="n">
        <f aca="false">'00-BUDGET'!H$18*L13</f>
        <v>65039.7876320797</v>
      </c>
    </row>
    <row r="14" customFormat="false" ht="73.25" hidden="false" customHeight="false" outlineLevel="0" collapsed="false">
      <c r="A14" s="28" t="str">
        <f aca="false">CONCATENATE(D14,E14)</f>
        <v>Fondazione S.Randazzo  - Monastir 
R3B</v>
      </c>
      <c r="B14" s="24" t="s">
        <v>24</v>
      </c>
      <c r="C14" s="24" t="s">
        <v>27</v>
      </c>
      <c r="D14" s="24" t="s">
        <v>59</v>
      </c>
      <c r="E14" s="24" t="s">
        <v>55</v>
      </c>
      <c r="F14" s="3" t="n">
        <v>0.343433624393904</v>
      </c>
      <c r="G14" s="25" t="str">
        <f aca="false">CONCATENATE(B14,E14)</f>
        <v>CAGLIARIR3B</v>
      </c>
      <c r="H14" s="26" t="n">
        <f aca="false">COUNTIF(G$2:G$100,G14)</f>
        <v>5</v>
      </c>
      <c r="I14" s="26" t="n">
        <f aca="false">COUNTIF(E$2:E$100,E14)</f>
        <v>11</v>
      </c>
      <c r="J14" s="3" t="n">
        <f aca="false">IF(1-(H14/I14)=0,1,1-(H14/I14))</f>
        <v>0.545454545454545</v>
      </c>
      <c r="K14" s="3" t="n">
        <f aca="false">AVERAGE(J14,F14)</f>
        <v>0.444444084924225</v>
      </c>
      <c r="L14" s="27" t="n">
        <f aca="false">K14/SUM(K$2:K$100)</f>
        <v>0.0186354474622442</v>
      </c>
      <c r="M14" s="3" t="n">
        <f aca="false">'00-BUDGET'!D$18*L14</f>
        <v>32519.8938160398</v>
      </c>
      <c r="N14" s="3" t="n">
        <f aca="false">'00-BUDGET'!F$18*L14</f>
        <v>48779.8407240598</v>
      </c>
      <c r="O14" s="3" t="n">
        <f aca="false">'00-BUDGET'!H$18*L14</f>
        <v>65039.7876320797</v>
      </c>
    </row>
    <row r="15" customFormat="false" ht="39.55" hidden="false" customHeight="false" outlineLevel="0" collapsed="false">
      <c r="A15" s="1" t="str">
        <f aca="false">CONCATENATE(D15,E15)</f>
        <v>Fondazione S. Randazzo - SelargiusR1</v>
      </c>
      <c r="B15" s="24" t="s">
        <v>24</v>
      </c>
      <c r="C15" s="24" t="s">
        <v>27</v>
      </c>
      <c r="D15" s="24" t="s">
        <v>60</v>
      </c>
      <c r="E15" s="24" t="s">
        <v>52</v>
      </c>
      <c r="F15" s="3" t="n">
        <v>0.343433624393904</v>
      </c>
      <c r="G15" s="25" t="str">
        <f aca="false">CONCATENATE(B15,E15)</f>
        <v>CAGLIARIR1</v>
      </c>
      <c r="H15" s="26" t="n">
        <f aca="false">COUNTIF(G$2:G$100,G15)</f>
        <v>4</v>
      </c>
      <c r="I15" s="26" t="n">
        <f aca="false">COUNTIF(E$2:E$100,E15)</f>
        <v>9</v>
      </c>
      <c r="J15" s="3" t="n">
        <f aca="false">IF(1-(H15/I15)=0,1,1-(H15/I15))</f>
        <v>0.555555555555556</v>
      </c>
      <c r="K15" s="3" t="n">
        <f aca="false">AVERAGE(J15,F15)</f>
        <v>0.44949458997473</v>
      </c>
      <c r="L15" s="27" t="n">
        <f aca="false">K15/SUM(K$2:K$100)</f>
        <v>0.0188472140819812</v>
      </c>
      <c r="M15" s="3" t="n">
        <f aca="false">'00-BUDGET'!D$18*L15</f>
        <v>32889.4383628815</v>
      </c>
      <c r="N15" s="3" t="n">
        <f aca="false">'00-BUDGET'!F$18*L15</f>
        <v>49334.1575443223</v>
      </c>
      <c r="O15" s="3" t="n">
        <f aca="false">'00-BUDGET'!H$18*L15</f>
        <v>65778.8767257631</v>
      </c>
    </row>
    <row r="16" customFormat="false" ht="39.55" hidden="false" customHeight="false" outlineLevel="0" collapsed="false">
      <c r="A16" s="1" t="str">
        <f aca="false">CONCATENATE(D16,E16)</f>
        <v>Fondazione S. Randazzo - SelargiusR2</v>
      </c>
      <c r="B16" s="24" t="s">
        <v>24</v>
      </c>
      <c r="C16" s="24" t="s">
        <v>27</v>
      </c>
      <c r="D16" s="24" t="s">
        <v>60</v>
      </c>
      <c r="E16" s="24" t="s">
        <v>53</v>
      </c>
      <c r="F16" s="3" t="n">
        <v>0.343433624393904</v>
      </c>
      <c r="G16" s="25" t="str">
        <f aca="false">CONCATENATE(B16,E16)</f>
        <v>CAGLIARIR2</v>
      </c>
      <c r="H16" s="26" t="n">
        <f aca="false">COUNTIF(G$2:G$100,G16)</f>
        <v>4</v>
      </c>
      <c r="I16" s="26" t="n">
        <f aca="false">COUNTIF(E$2:E$100,E16)</f>
        <v>10</v>
      </c>
      <c r="J16" s="3" t="n">
        <f aca="false">IF(1-(H16/I16)=0,1,1-(H16/I16))</f>
        <v>0.6</v>
      </c>
      <c r="K16" s="3" t="n">
        <f aca="false">AVERAGE(J16,F16)</f>
        <v>0.471716812196952</v>
      </c>
      <c r="L16" s="27" t="n">
        <f aca="false">K16/SUM(K$2:K$100)</f>
        <v>0.0197789872088238</v>
      </c>
      <c r="M16" s="3" t="n">
        <f aca="false">'00-BUDGET'!D$18*L16</f>
        <v>34515.434368985</v>
      </c>
      <c r="N16" s="3" t="n">
        <f aca="false">'00-BUDGET'!F$18*L16</f>
        <v>51773.1515534776</v>
      </c>
      <c r="O16" s="3" t="n">
        <f aca="false">'00-BUDGET'!H$18*L16</f>
        <v>69030.8687379701</v>
      </c>
    </row>
    <row r="17" customFormat="false" ht="39.55" hidden="false" customHeight="false" outlineLevel="0" collapsed="false">
      <c r="B17" s="24" t="s">
        <v>24</v>
      </c>
      <c r="C17" s="24" t="s">
        <v>27</v>
      </c>
      <c r="D17" s="24" t="s">
        <v>60</v>
      </c>
      <c r="E17" s="24" t="s">
        <v>54</v>
      </c>
      <c r="F17" s="3" t="n">
        <v>0.343433624393904</v>
      </c>
      <c r="G17" s="25" t="str">
        <f aca="false">CONCATENATE(B17,E17)</f>
        <v>CAGLIARIR3A/ R3D</v>
      </c>
      <c r="H17" s="26" t="n">
        <f aca="false">COUNTIF(G$2:G$100,G17)</f>
        <v>5</v>
      </c>
      <c r="I17" s="26" t="n">
        <f aca="false">COUNTIF(E$2:E$100,E17)</f>
        <v>11</v>
      </c>
      <c r="J17" s="3" t="n">
        <f aca="false">IF(1-(H17/I17)=0,1,1-(H17/I17))</f>
        <v>0.545454545454545</v>
      </c>
      <c r="K17" s="3" t="n">
        <f aca="false">AVERAGE(J17,F17)</f>
        <v>0.444444084924225</v>
      </c>
      <c r="L17" s="27" t="n">
        <f aca="false">K17/SUM(K$2:K$100)</f>
        <v>0.0186354474622442</v>
      </c>
      <c r="M17" s="3" t="n">
        <f aca="false">'00-BUDGET'!D$18*L17</f>
        <v>32519.8938160398</v>
      </c>
      <c r="N17" s="3" t="n">
        <f aca="false">'00-BUDGET'!F$18*L17</f>
        <v>48779.8407240598</v>
      </c>
      <c r="O17" s="3" t="n">
        <f aca="false">'00-BUDGET'!H$18*L17</f>
        <v>65039.7876320797</v>
      </c>
    </row>
    <row r="18" customFormat="false" ht="39.55" hidden="false" customHeight="false" outlineLevel="0" collapsed="false">
      <c r="B18" s="24" t="s">
        <v>24</v>
      </c>
      <c r="C18" s="24" t="s">
        <v>27</v>
      </c>
      <c r="D18" s="24" t="s">
        <v>60</v>
      </c>
      <c r="E18" s="24" t="s">
        <v>55</v>
      </c>
      <c r="F18" s="3" t="n">
        <v>0.343433624393904</v>
      </c>
      <c r="G18" s="25" t="str">
        <f aca="false">CONCATENATE(B18,E18)</f>
        <v>CAGLIARIR3B</v>
      </c>
      <c r="H18" s="26" t="n">
        <f aca="false">COUNTIF(G$2:G$100,G18)</f>
        <v>5</v>
      </c>
      <c r="I18" s="26" t="n">
        <f aca="false">COUNTIF(E$2:E$100,E18)</f>
        <v>11</v>
      </c>
      <c r="J18" s="3" t="n">
        <f aca="false">IF(1-(H18/I18)=0,1,1-(H18/I18))</f>
        <v>0.545454545454545</v>
      </c>
      <c r="K18" s="3" t="n">
        <f aca="false">AVERAGE(J18,F18)</f>
        <v>0.444444084924225</v>
      </c>
      <c r="L18" s="27" t="n">
        <f aca="false">K18/SUM(K$2:K$100)</f>
        <v>0.0186354474622442</v>
      </c>
      <c r="M18" s="3" t="n">
        <f aca="false">'00-BUDGET'!D$18*L18</f>
        <v>32519.8938160398</v>
      </c>
      <c r="N18" s="3" t="n">
        <f aca="false">'00-BUDGET'!F$18*L18</f>
        <v>48779.8407240598</v>
      </c>
      <c r="O18" s="3" t="n">
        <f aca="false">'00-BUDGET'!H$18*L18</f>
        <v>65039.7876320797</v>
      </c>
    </row>
    <row r="19" customFormat="false" ht="39.55" hidden="false" customHeight="false" outlineLevel="0" collapsed="false">
      <c r="B19" s="24" t="s">
        <v>24</v>
      </c>
      <c r="C19" s="24" t="s">
        <v>27</v>
      </c>
      <c r="D19" s="24" t="s">
        <v>61</v>
      </c>
      <c r="E19" s="24" t="s">
        <v>52</v>
      </c>
      <c r="F19" s="3" t="n">
        <v>0.343433624393904</v>
      </c>
      <c r="G19" s="25" t="str">
        <f aca="false">CONCATENATE(B19,E19)</f>
        <v>CAGLIARIR1</v>
      </c>
      <c r="H19" s="26" t="n">
        <f aca="false">COUNTIF(G$2:G$100,G19)</f>
        <v>4</v>
      </c>
      <c r="I19" s="26" t="n">
        <f aca="false">COUNTIF(E$2:E$100,E19)</f>
        <v>9</v>
      </c>
      <c r="J19" s="3" t="n">
        <f aca="false">IF(1-(H19/I19)=0,1,1-(H19/I19))</f>
        <v>0.555555555555556</v>
      </c>
      <c r="K19" s="3" t="n">
        <f aca="false">AVERAGE(J19,F19)</f>
        <v>0.44949458997473</v>
      </c>
      <c r="L19" s="27" t="n">
        <f aca="false">K19/SUM(K$2:K$100)</f>
        <v>0.0188472140819812</v>
      </c>
      <c r="M19" s="3" t="n">
        <f aca="false">'00-BUDGET'!D$18*L19</f>
        <v>32889.4383628815</v>
      </c>
      <c r="N19" s="3" t="n">
        <f aca="false">'00-BUDGET'!F$18*L19</f>
        <v>49334.1575443223</v>
      </c>
      <c r="O19" s="3" t="n">
        <f aca="false">'00-BUDGET'!H$18*L19</f>
        <v>65778.8767257631</v>
      </c>
    </row>
    <row r="20" customFormat="false" ht="39.55" hidden="false" customHeight="false" outlineLevel="0" collapsed="false">
      <c r="B20" s="24" t="s">
        <v>24</v>
      </c>
      <c r="C20" s="24" t="s">
        <v>27</v>
      </c>
      <c r="D20" s="24" t="s">
        <v>61</v>
      </c>
      <c r="E20" s="24" t="s">
        <v>53</v>
      </c>
      <c r="F20" s="3" t="n">
        <v>0.343433624393904</v>
      </c>
      <c r="G20" s="25" t="str">
        <f aca="false">CONCATENATE(B20,E20)</f>
        <v>CAGLIARIR2</v>
      </c>
      <c r="H20" s="26" t="n">
        <f aca="false">COUNTIF(G$2:G$100,G20)</f>
        <v>4</v>
      </c>
      <c r="I20" s="26" t="n">
        <f aca="false">COUNTIF(E$2:E$100,E20)</f>
        <v>10</v>
      </c>
      <c r="J20" s="3" t="n">
        <f aca="false">IF(1-(H20/I20)=0,1,1-(H20/I20))</f>
        <v>0.6</v>
      </c>
      <c r="K20" s="3" t="n">
        <f aca="false">AVERAGE(J20,F20)</f>
        <v>0.471716812196952</v>
      </c>
      <c r="L20" s="27" t="n">
        <f aca="false">K20/SUM(K$2:K$100)</f>
        <v>0.0197789872088238</v>
      </c>
      <c r="M20" s="3" t="n">
        <f aca="false">'00-BUDGET'!D$18*L20</f>
        <v>34515.434368985</v>
      </c>
      <c r="N20" s="3" t="n">
        <f aca="false">'00-BUDGET'!F$18*L20</f>
        <v>51773.1515534776</v>
      </c>
      <c r="O20" s="3" t="n">
        <f aca="false">'00-BUDGET'!H$18*L20</f>
        <v>69030.8687379701</v>
      </c>
    </row>
    <row r="21" customFormat="false" ht="39.55" hidden="false" customHeight="false" outlineLevel="0" collapsed="false">
      <c r="B21" s="24" t="s">
        <v>24</v>
      </c>
      <c r="C21" s="24" t="s">
        <v>27</v>
      </c>
      <c r="D21" s="24" t="s">
        <v>61</v>
      </c>
      <c r="E21" s="24" t="s">
        <v>54</v>
      </c>
      <c r="F21" s="3" t="n">
        <v>0.343433624393904</v>
      </c>
      <c r="G21" s="25" t="str">
        <f aca="false">CONCATENATE(B21,E21)</f>
        <v>CAGLIARIR3A/ R3D</v>
      </c>
      <c r="H21" s="26" t="n">
        <f aca="false">COUNTIF(G$2:G$100,G21)</f>
        <v>5</v>
      </c>
      <c r="I21" s="26" t="n">
        <f aca="false">COUNTIF(E$2:E$100,E21)</f>
        <v>11</v>
      </c>
      <c r="J21" s="3" t="n">
        <f aca="false">IF(1-(H21/I21)=0,1,1-(H21/I21))</f>
        <v>0.545454545454545</v>
      </c>
      <c r="K21" s="3" t="n">
        <f aca="false">AVERAGE(J21,F21)</f>
        <v>0.444444084924225</v>
      </c>
      <c r="L21" s="27" t="n">
        <f aca="false">K21/SUM(K$2:K$100)</f>
        <v>0.0186354474622442</v>
      </c>
      <c r="M21" s="3" t="n">
        <f aca="false">'00-BUDGET'!D$18*L21</f>
        <v>32519.8938160398</v>
      </c>
      <c r="N21" s="3" t="n">
        <f aca="false">'00-BUDGET'!F$18*L21</f>
        <v>48779.8407240598</v>
      </c>
      <c r="O21" s="3" t="n">
        <f aca="false">'00-BUDGET'!H$18*L21</f>
        <v>65039.7876320797</v>
      </c>
    </row>
    <row r="22" customFormat="false" ht="39.55" hidden="false" customHeight="false" outlineLevel="0" collapsed="false">
      <c r="B22" s="24" t="s">
        <v>24</v>
      </c>
      <c r="C22" s="24" t="s">
        <v>27</v>
      </c>
      <c r="D22" s="24" t="s">
        <v>61</v>
      </c>
      <c r="E22" s="24" t="s">
        <v>55</v>
      </c>
      <c r="F22" s="3" t="n">
        <v>0.343433624393904</v>
      </c>
      <c r="G22" s="25" t="str">
        <f aca="false">CONCATENATE(B22,E22)</f>
        <v>CAGLIARIR3B</v>
      </c>
      <c r="H22" s="26" t="n">
        <f aca="false">COUNTIF(G$2:G$100,G22)</f>
        <v>5</v>
      </c>
      <c r="I22" s="26" t="n">
        <f aca="false">COUNTIF(E$2:E$100,E22)</f>
        <v>11</v>
      </c>
      <c r="J22" s="3" t="n">
        <f aca="false">IF(1-(H22/I22)=0,1,1-(H22/I22))</f>
        <v>0.545454545454545</v>
      </c>
      <c r="K22" s="3" t="n">
        <f aca="false">AVERAGE(J22,F22)</f>
        <v>0.444444084924225</v>
      </c>
      <c r="L22" s="27" t="n">
        <f aca="false">K22/SUM(K$2:K$100)</f>
        <v>0.0186354474622442</v>
      </c>
      <c r="M22" s="3" t="n">
        <f aca="false">'00-BUDGET'!D$18*L22</f>
        <v>32519.8938160398</v>
      </c>
      <c r="N22" s="3" t="n">
        <f aca="false">'00-BUDGET'!F$18*L22</f>
        <v>48779.8407240598</v>
      </c>
      <c r="O22" s="3" t="n">
        <f aca="false">'00-BUDGET'!H$18*L22</f>
        <v>65039.7876320797</v>
      </c>
    </row>
    <row r="23" customFormat="false" ht="26.85" hidden="false" customHeight="false" outlineLevel="0" collapsed="false">
      <c r="B23" s="24" t="s">
        <v>24</v>
      </c>
      <c r="C23" s="24" t="s">
        <v>28</v>
      </c>
      <c r="D23" s="24" t="s">
        <v>62</v>
      </c>
      <c r="E23" s="24" t="s">
        <v>52</v>
      </c>
      <c r="F23" s="3" t="n">
        <v>0.343433624393904</v>
      </c>
      <c r="G23" s="25" t="str">
        <f aca="false">CONCATENATE(B23,E23)</f>
        <v>CAGLIARIR1</v>
      </c>
      <c r="H23" s="26" t="n">
        <f aca="false">COUNTIF(G$2:G$100,G23)</f>
        <v>4</v>
      </c>
      <c r="I23" s="26" t="n">
        <f aca="false">COUNTIF(E$2:E$100,E23)</f>
        <v>9</v>
      </c>
      <c r="J23" s="3" t="n">
        <f aca="false">IF(1-(H23/I23)=0,1,1-(H23/I23))</f>
        <v>0.555555555555556</v>
      </c>
      <c r="K23" s="3" t="n">
        <f aca="false">AVERAGE(J23,F23)</f>
        <v>0.44949458997473</v>
      </c>
      <c r="L23" s="27" t="n">
        <f aca="false">K23/SUM(K$2:K$100)</f>
        <v>0.0188472140819812</v>
      </c>
      <c r="M23" s="3" t="n">
        <f aca="false">'00-BUDGET'!D$18*L23</f>
        <v>32889.4383628815</v>
      </c>
      <c r="N23" s="3" t="n">
        <f aca="false">'00-BUDGET'!F$18*L23</f>
        <v>49334.1575443223</v>
      </c>
      <c r="O23" s="3" t="n">
        <f aca="false">'00-BUDGET'!H$18*L23</f>
        <v>65778.8767257631</v>
      </c>
    </row>
    <row r="24" customFormat="false" ht="26.85" hidden="false" customHeight="false" outlineLevel="0" collapsed="false">
      <c r="B24" s="24" t="s">
        <v>24</v>
      </c>
      <c r="C24" s="24" t="s">
        <v>28</v>
      </c>
      <c r="D24" s="24" t="s">
        <v>62</v>
      </c>
      <c r="E24" s="24" t="s">
        <v>53</v>
      </c>
      <c r="F24" s="3" t="n">
        <v>0.343433624393904</v>
      </c>
      <c r="G24" s="25" t="str">
        <f aca="false">CONCATENATE(B24,E24)</f>
        <v>CAGLIARIR2</v>
      </c>
      <c r="H24" s="26" t="n">
        <f aca="false">COUNTIF(G$2:G$100,G24)</f>
        <v>4</v>
      </c>
      <c r="I24" s="26" t="n">
        <f aca="false">COUNTIF(E$2:E$100,E24)</f>
        <v>10</v>
      </c>
      <c r="J24" s="3" t="n">
        <f aca="false">IF(1-(H24/I24)=0,1,1-(H24/I24))</f>
        <v>0.6</v>
      </c>
      <c r="K24" s="3" t="n">
        <f aca="false">AVERAGE(J24,F24)</f>
        <v>0.471716812196952</v>
      </c>
      <c r="L24" s="27" t="n">
        <f aca="false">K24/SUM(K$2:K$100)</f>
        <v>0.0197789872088238</v>
      </c>
      <c r="M24" s="3" t="n">
        <f aca="false">'00-BUDGET'!D$18*L24</f>
        <v>34515.434368985</v>
      </c>
      <c r="N24" s="3" t="n">
        <f aca="false">'00-BUDGET'!F$18*L24</f>
        <v>51773.1515534776</v>
      </c>
      <c r="O24" s="3" t="n">
        <f aca="false">'00-BUDGET'!H$18*L24</f>
        <v>69030.8687379701</v>
      </c>
    </row>
    <row r="25" customFormat="false" ht="26.85" hidden="false" customHeight="false" outlineLevel="0" collapsed="false">
      <c r="B25" s="24" t="s">
        <v>24</v>
      </c>
      <c r="C25" s="24" t="s">
        <v>28</v>
      </c>
      <c r="D25" s="24" t="s">
        <v>62</v>
      </c>
      <c r="E25" s="24" t="s">
        <v>54</v>
      </c>
      <c r="F25" s="3" t="n">
        <v>0.343433624393904</v>
      </c>
      <c r="G25" s="25" t="str">
        <f aca="false">CONCATENATE(B25,E25)</f>
        <v>CAGLIARIR3A/ R3D</v>
      </c>
      <c r="H25" s="26" t="n">
        <f aca="false">COUNTIF(G$2:G$100,G25)</f>
        <v>5</v>
      </c>
      <c r="I25" s="26" t="n">
        <f aca="false">COUNTIF(E$2:E$100,E25)</f>
        <v>11</v>
      </c>
      <c r="J25" s="3" t="n">
        <f aca="false">IF(1-(H25/I25)=0,1,1-(H25/I25))</f>
        <v>0.545454545454545</v>
      </c>
      <c r="K25" s="3" t="n">
        <f aca="false">AVERAGE(J25,F25)</f>
        <v>0.444444084924225</v>
      </c>
      <c r="L25" s="27" t="n">
        <f aca="false">K25/SUM(K$2:K$100)</f>
        <v>0.0186354474622442</v>
      </c>
      <c r="M25" s="3" t="n">
        <f aca="false">'00-BUDGET'!D$18*L25</f>
        <v>32519.8938160398</v>
      </c>
      <c r="N25" s="3" t="n">
        <f aca="false">'00-BUDGET'!F$18*L25</f>
        <v>48779.8407240598</v>
      </c>
      <c r="O25" s="3" t="n">
        <f aca="false">'00-BUDGET'!H$18*L25</f>
        <v>65039.7876320797</v>
      </c>
    </row>
    <row r="26" customFormat="false" ht="26.85" hidden="false" customHeight="false" outlineLevel="0" collapsed="false">
      <c r="B26" s="24" t="s">
        <v>24</v>
      </c>
      <c r="C26" s="24" t="s">
        <v>28</v>
      </c>
      <c r="D26" s="24" t="s">
        <v>62</v>
      </c>
      <c r="E26" s="24" t="s">
        <v>55</v>
      </c>
      <c r="F26" s="3" t="n">
        <v>0.343433624393904</v>
      </c>
      <c r="G26" s="25" t="str">
        <f aca="false">CONCATENATE(B26,E26)</f>
        <v>CAGLIARIR3B</v>
      </c>
      <c r="H26" s="26" t="n">
        <f aca="false">COUNTIF(G$2:G$100,G26)</f>
        <v>5</v>
      </c>
      <c r="I26" s="26" t="n">
        <f aca="false">COUNTIF(E$2:E$100,E26)</f>
        <v>11</v>
      </c>
      <c r="J26" s="3" t="n">
        <f aca="false">IF(1-(H26/I26)=0,1,1-(H26/I26))</f>
        <v>0.545454545454545</v>
      </c>
      <c r="K26" s="3" t="n">
        <f aca="false">AVERAGE(J26,F26)</f>
        <v>0.444444084924225</v>
      </c>
      <c r="L26" s="27" t="n">
        <f aca="false">K26/SUM(K$2:K$100)</f>
        <v>0.0186354474622442</v>
      </c>
      <c r="M26" s="3" t="n">
        <f aca="false">'00-BUDGET'!D$18*L26</f>
        <v>32519.8938160398</v>
      </c>
      <c r="N26" s="3" t="n">
        <f aca="false">'00-BUDGET'!F$18*L26</f>
        <v>48779.8407240598</v>
      </c>
      <c r="O26" s="3" t="n">
        <f aca="false">'00-BUDGET'!H$18*L26</f>
        <v>65039.7876320797</v>
      </c>
    </row>
    <row r="27" customFormat="false" ht="108.5" hidden="false" customHeight="false" outlineLevel="0" collapsed="false">
      <c r="B27" s="24" t="s">
        <v>24</v>
      </c>
      <c r="C27" s="24" t="s">
        <v>29</v>
      </c>
      <c r="D27" s="24" t="s">
        <v>63</v>
      </c>
      <c r="E27" s="24" t="s">
        <v>50</v>
      </c>
      <c r="F27" s="3" t="n">
        <v>0.343433624393904</v>
      </c>
      <c r="G27" s="25" t="str">
        <f aca="false">CONCATENATE(B27,E27)</f>
        <v>CAGLIARICDI</v>
      </c>
      <c r="H27" s="26" t="n">
        <f aca="false">COUNTIF(G$2:G$100,G27)</f>
        <v>2</v>
      </c>
      <c r="I27" s="26" t="n">
        <f aca="false">COUNTIF(E$2:E$100,E27)</f>
        <v>6</v>
      </c>
      <c r="J27" s="3" t="n">
        <f aca="false">IF(1-(H27/I27)=0,1,1-(H27/I27))</f>
        <v>0.666666666666667</v>
      </c>
      <c r="K27" s="3" t="n">
        <f aca="false">AVERAGE(J27,F27)</f>
        <v>0.505050145530285</v>
      </c>
      <c r="L27" s="27" t="n">
        <f aca="false">K27/SUM(K$2:K$100)</f>
        <v>0.0211766468990877</v>
      </c>
      <c r="M27" s="3" t="n">
        <f aca="false">'00-BUDGET'!D$18*L27</f>
        <v>36954.4283781403</v>
      </c>
      <c r="N27" s="3" t="n">
        <f aca="false">'00-BUDGET'!F$18*L27</f>
        <v>55431.6425672104</v>
      </c>
      <c r="O27" s="3" t="n">
        <f aca="false">'00-BUDGET'!H$18*L27</f>
        <v>73908.8567562806</v>
      </c>
    </row>
    <row r="28" customFormat="false" ht="39.55" hidden="false" customHeight="false" outlineLevel="0" collapsed="false">
      <c r="B28" s="24" t="s">
        <v>30</v>
      </c>
      <c r="C28" s="24" t="s">
        <v>31</v>
      </c>
      <c r="D28" s="24" t="s">
        <v>64</v>
      </c>
      <c r="E28" s="24" t="s">
        <v>53</v>
      </c>
      <c r="F28" s="3" t="n">
        <v>0.200511776078437</v>
      </c>
      <c r="G28" s="25" t="str">
        <f aca="false">CONCATENATE(B28,E28)</f>
        <v>SASSARIR2</v>
      </c>
      <c r="H28" s="26" t="n">
        <f aca="false">COUNTIF(G$2:G$100,G28)</f>
        <v>2</v>
      </c>
      <c r="I28" s="26" t="n">
        <f aca="false">COUNTIF(E$2:E$100,E28)</f>
        <v>10</v>
      </c>
      <c r="J28" s="3" t="n">
        <f aca="false">IF(1-(H28/I28)=0,1,1-(H28/I28))</f>
        <v>0.8</v>
      </c>
      <c r="K28" s="3" t="n">
        <f aca="false">AVERAGE(J28,F28)</f>
        <v>0.500255888039219</v>
      </c>
      <c r="L28" s="27" t="n">
        <f aca="false">K28/SUM(K$2:K$100)</f>
        <v>0.0209756246858874</v>
      </c>
      <c r="M28" s="3" t="n">
        <f aca="false">'00-BUDGET'!D$18*L28</f>
        <v>36603.6334191685</v>
      </c>
      <c r="N28" s="3" t="n">
        <f aca="false">'00-BUDGET'!F$18*L28</f>
        <v>54905.4501287527</v>
      </c>
      <c r="O28" s="3" t="n">
        <f aca="false">'00-BUDGET'!H$18*L28</f>
        <v>73207.266838337</v>
      </c>
    </row>
    <row r="29" customFormat="false" ht="39.55" hidden="false" customHeight="false" outlineLevel="0" collapsed="false">
      <c r="B29" s="24" t="s">
        <v>30</v>
      </c>
      <c r="C29" s="24" t="s">
        <v>31</v>
      </c>
      <c r="D29" s="24" t="s">
        <v>64</v>
      </c>
      <c r="E29" s="24" t="s">
        <v>54</v>
      </c>
      <c r="F29" s="3" t="n">
        <v>0.200511776078437</v>
      </c>
      <c r="G29" s="25" t="str">
        <f aca="false">CONCATENATE(B29,E29)</f>
        <v>SASSARIR3A/ R3D</v>
      </c>
      <c r="H29" s="26" t="n">
        <f aca="false">COUNTIF(G$2:G$100,G29)</f>
        <v>2</v>
      </c>
      <c r="I29" s="26" t="n">
        <f aca="false">COUNTIF(E$2:E$100,E29)</f>
        <v>11</v>
      </c>
      <c r="J29" s="3" t="n">
        <f aca="false">IF(1-(H29/I29)=0,1,1-(H29/I29))</f>
        <v>0.818181818181818</v>
      </c>
      <c r="K29" s="3" t="n">
        <f aca="false">AVERAGE(J29,F29)</f>
        <v>0.509346797130128</v>
      </c>
      <c r="L29" s="27" t="n">
        <f aca="false">K29/SUM(K$2:K$100)</f>
        <v>0.0213568046014139</v>
      </c>
      <c r="M29" s="3" t="n">
        <f aca="false">'00-BUDGET'!D$18*L29</f>
        <v>37268.8136034835</v>
      </c>
      <c r="N29" s="3" t="n">
        <f aca="false">'00-BUDGET'!F$18*L29</f>
        <v>55903.2204052253</v>
      </c>
      <c r="O29" s="3" t="n">
        <f aca="false">'00-BUDGET'!H$18*L29</f>
        <v>74537.6272069671</v>
      </c>
    </row>
    <row r="30" customFormat="false" ht="39.55" hidden="false" customHeight="false" outlineLevel="0" collapsed="false">
      <c r="B30" s="24" t="s">
        <v>30</v>
      </c>
      <c r="C30" s="24" t="s">
        <v>31</v>
      </c>
      <c r="D30" s="24" t="s">
        <v>64</v>
      </c>
      <c r="E30" s="24" t="s">
        <v>55</v>
      </c>
      <c r="F30" s="3" t="n">
        <v>0.200511776078437</v>
      </c>
      <c r="G30" s="25" t="str">
        <f aca="false">CONCATENATE(B30,E30)</f>
        <v>SASSARIR3B</v>
      </c>
      <c r="H30" s="26" t="n">
        <f aca="false">COUNTIF(G$2:G$100,G30)</f>
        <v>2</v>
      </c>
      <c r="I30" s="26" t="n">
        <f aca="false">COUNTIF(E$2:E$100,E30)</f>
        <v>11</v>
      </c>
      <c r="J30" s="3" t="n">
        <f aca="false">IF(1-(H30/I30)=0,1,1-(H30/I30))</f>
        <v>0.818181818181818</v>
      </c>
      <c r="K30" s="3" t="n">
        <f aca="false">AVERAGE(J30,F30)</f>
        <v>0.509346797130128</v>
      </c>
      <c r="L30" s="27" t="n">
        <f aca="false">K30/SUM(K$2:K$100)</f>
        <v>0.0213568046014139</v>
      </c>
      <c r="M30" s="3" t="n">
        <f aca="false">'00-BUDGET'!D$18*L30</f>
        <v>37268.8136034835</v>
      </c>
      <c r="N30" s="3" t="n">
        <f aca="false">'00-BUDGET'!F$18*L30</f>
        <v>55903.2204052253</v>
      </c>
      <c r="O30" s="3" t="n">
        <f aca="false">'00-BUDGET'!H$18*L30</f>
        <v>74537.6272069671</v>
      </c>
    </row>
    <row r="31" customFormat="false" ht="312.05" hidden="false" customHeight="false" outlineLevel="0" collapsed="false">
      <c r="B31" s="24" t="s">
        <v>24</v>
      </c>
      <c r="C31" s="24" t="s">
        <v>32</v>
      </c>
      <c r="D31" s="24" t="s">
        <v>65</v>
      </c>
      <c r="E31" s="24" t="s">
        <v>57</v>
      </c>
      <c r="F31" s="3" t="n">
        <v>0.343433624393904</v>
      </c>
      <c r="G31" s="25" t="str">
        <f aca="false">CONCATENATE(B31,E31)</f>
        <v>CAGLIARIHospice</v>
      </c>
      <c r="H31" s="26" t="n">
        <f aca="false">COUNTIF(G$2:G$100,G31)</f>
        <v>2</v>
      </c>
      <c r="I31" s="26" t="n">
        <f aca="false">COUNTIF(E$2:E$100,E31)</f>
        <v>2</v>
      </c>
      <c r="J31" s="3" t="n">
        <f aca="false">IF(1-(H31/I31)=0,1,1-(H31/I31))</f>
        <v>1</v>
      </c>
      <c r="K31" s="3" t="n">
        <f aca="false">AVERAGE(J31,F31)</f>
        <v>0.671716812196952</v>
      </c>
      <c r="L31" s="27" t="n">
        <f aca="false">K31/SUM(K$2:K$100)</f>
        <v>0.0281649453504071</v>
      </c>
      <c r="M31" s="3" t="n">
        <f aca="false">'00-BUDGET'!D$18*L31</f>
        <v>49149.3984239164</v>
      </c>
      <c r="N31" s="3" t="n">
        <f aca="false">'00-BUDGET'!F$18*L31</f>
        <v>73724.0976358746</v>
      </c>
      <c r="O31" s="3" t="n">
        <f aca="false">'00-BUDGET'!H$18*L31</f>
        <v>98298.7968478328</v>
      </c>
    </row>
    <row r="32" customFormat="false" ht="312.05" hidden="false" customHeight="false" outlineLevel="0" collapsed="false">
      <c r="B32" s="24" t="s">
        <v>24</v>
      </c>
      <c r="C32" s="24" t="s">
        <v>32</v>
      </c>
      <c r="D32" s="24" t="s">
        <v>65</v>
      </c>
      <c r="E32" s="24" t="s">
        <v>50</v>
      </c>
      <c r="F32" s="3" t="n">
        <v>0.343433624393904</v>
      </c>
      <c r="G32" s="25" t="str">
        <f aca="false">CONCATENATE(B32,E32)</f>
        <v>CAGLIARICDI</v>
      </c>
      <c r="H32" s="26" t="n">
        <f aca="false">COUNTIF(G$2:G$100,G32)</f>
        <v>2</v>
      </c>
      <c r="I32" s="26" t="n">
        <f aca="false">COUNTIF(E$2:E$100,E32)</f>
        <v>6</v>
      </c>
      <c r="J32" s="3" t="n">
        <f aca="false">IF(1-(H32/I32)=0,1,1-(H32/I32))</f>
        <v>0.666666666666667</v>
      </c>
      <c r="K32" s="3" t="n">
        <f aca="false">AVERAGE(J32,F32)</f>
        <v>0.505050145530285</v>
      </c>
      <c r="L32" s="27" t="n">
        <f aca="false">K32/SUM(K$2:K$100)</f>
        <v>0.0211766468990877</v>
      </c>
      <c r="M32" s="3" t="n">
        <f aca="false">'00-BUDGET'!D$18*L32</f>
        <v>36954.4283781403</v>
      </c>
      <c r="N32" s="3" t="n">
        <f aca="false">'00-BUDGET'!F$18*L32</f>
        <v>55431.6425672104</v>
      </c>
      <c r="O32" s="3" t="n">
        <f aca="false">'00-BUDGET'!H$18*L32</f>
        <v>73908.8567562806</v>
      </c>
    </row>
    <row r="33" customFormat="false" ht="312.05" hidden="false" customHeight="false" outlineLevel="0" collapsed="false">
      <c r="B33" s="24" t="s">
        <v>24</v>
      </c>
      <c r="C33" s="24" t="s">
        <v>32</v>
      </c>
      <c r="D33" s="24" t="s">
        <v>65</v>
      </c>
      <c r="E33" s="24" t="s">
        <v>52</v>
      </c>
      <c r="F33" s="3" t="n">
        <v>0.343433624393904</v>
      </c>
      <c r="G33" s="25" t="str">
        <f aca="false">CONCATENATE(B33,E33)</f>
        <v>CAGLIARIR1</v>
      </c>
      <c r="H33" s="26" t="n">
        <f aca="false">COUNTIF(G$2:G$100,G33)</f>
        <v>4</v>
      </c>
      <c r="I33" s="26" t="n">
        <f aca="false">COUNTIF(E$2:E$100,E33)</f>
        <v>9</v>
      </c>
      <c r="J33" s="3" t="n">
        <f aca="false">IF(1-(H33/I33)=0,1,1-(H33/I33))</f>
        <v>0.555555555555556</v>
      </c>
      <c r="K33" s="3" t="n">
        <f aca="false">AVERAGE(J33,F33)</f>
        <v>0.44949458997473</v>
      </c>
      <c r="L33" s="27" t="n">
        <f aca="false">K33/SUM(K$2:K$100)</f>
        <v>0.0188472140819812</v>
      </c>
      <c r="M33" s="3" t="n">
        <f aca="false">'00-BUDGET'!D$18*L33</f>
        <v>32889.4383628815</v>
      </c>
      <c r="N33" s="3" t="n">
        <f aca="false">'00-BUDGET'!F$18*L33</f>
        <v>49334.1575443223</v>
      </c>
      <c r="O33" s="3" t="n">
        <f aca="false">'00-BUDGET'!H$18*L33</f>
        <v>65778.8767257631</v>
      </c>
    </row>
    <row r="34" customFormat="false" ht="312.05" hidden="false" customHeight="false" outlineLevel="0" collapsed="false">
      <c r="B34" s="24" t="s">
        <v>24</v>
      </c>
      <c r="C34" s="24" t="s">
        <v>32</v>
      </c>
      <c r="D34" s="24" t="s">
        <v>65</v>
      </c>
      <c r="E34" s="24" t="s">
        <v>53</v>
      </c>
      <c r="F34" s="3" t="n">
        <v>0.343433624393904</v>
      </c>
      <c r="G34" s="25" t="str">
        <f aca="false">CONCATENATE(B34,E34)</f>
        <v>CAGLIARIR2</v>
      </c>
      <c r="H34" s="26" t="n">
        <f aca="false">COUNTIF(G$2:G$100,G34)</f>
        <v>4</v>
      </c>
      <c r="I34" s="26" t="n">
        <f aca="false">COUNTIF(E$2:E$100,E34)</f>
        <v>10</v>
      </c>
      <c r="J34" s="3" t="n">
        <f aca="false">IF(1-(H34/I34)=0,1,1-(H34/I34))</f>
        <v>0.6</v>
      </c>
      <c r="K34" s="3" t="n">
        <f aca="false">AVERAGE(J34,F34)</f>
        <v>0.471716812196952</v>
      </c>
      <c r="L34" s="27" t="n">
        <f aca="false">K34/SUM(K$2:K$100)</f>
        <v>0.0197789872088238</v>
      </c>
      <c r="M34" s="3" t="n">
        <f aca="false">'00-BUDGET'!D$18*L34</f>
        <v>34515.434368985</v>
      </c>
      <c r="N34" s="3" t="n">
        <f aca="false">'00-BUDGET'!F$18*L34</f>
        <v>51773.1515534776</v>
      </c>
      <c r="O34" s="3" t="n">
        <f aca="false">'00-BUDGET'!H$18*L34</f>
        <v>69030.8687379701</v>
      </c>
    </row>
    <row r="35" customFormat="false" ht="312.05" hidden="false" customHeight="false" outlineLevel="0" collapsed="false">
      <c r="B35" s="24" t="s">
        <v>24</v>
      </c>
      <c r="C35" s="24" t="s">
        <v>32</v>
      </c>
      <c r="D35" s="24" t="s">
        <v>65</v>
      </c>
      <c r="E35" s="24" t="s">
        <v>54</v>
      </c>
      <c r="F35" s="3" t="n">
        <v>0.343433624393904</v>
      </c>
      <c r="G35" s="25" t="str">
        <f aca="false">CONCATENATE(B35,E35)</f>
        <v>CAGLIARIR3A/ R3D</v>
      </c>
      <c r="H35" s="26" t="n">
        <f aca="false">COUNTIF(G$2:G$100,G35)</f>
        <v>5</v>
      </c>
      <c r="I35" s="26" t="n">
        <f aca="false">COUNTIF(E$2:E$100,E35)</f>
        <v>11</v>
      </c>
      <c r="J35" s="3" t="n">
        <f aca="false">IF(1-(H35/I35)=0,1,1-(H35/I35))</f>
        <v>0.545454545454545</v>
      </c>
      <c r="K35" s="3" t="n">
        <f aca="false">AVERAGE(J35,F35)</f>
        <v>0.444444084924225</v>
      </c>
      <c r="L35" s="27" t="n">
        <f aca="false">K35/SUM(K$2:K$100)</f>
        <v>0.0186354474622442</v>
      </c>
      <c r="M35" s="3" t="n">
        <f aca="false">'00-BUDGET'!D$18*L35</f>
        <v>32519.8938160398</v>
      </c>
      <c r="N35" s="3" t="n">
        <f aca="false">'00-BUDGET'!F$18*L35</f>
        <v>48779.8407240598</v>
      </c>
      <c r="O35" s="3" t="n">
        <f aca="false">'00-BUDGET'!H$18*L35</f>
        <v>65039.7876320797</v>
      </c>
    </row>
    <row r="36" customFormat="false" ht="312.05" hidden="false" customHeight="false" outlineLevel="0" collapsed="false">
      <c r="B36" s="24" t="s">
        <v>24</v>
      </c>
      <c r="C36" s="24" t="s">
        <v>32</v>
      </c>
      <c r="D36" s="24" t="s">
        <v>65</v>
      </c>
      <c r="E36" s="24" t="s">
        <v>55</v>
      </c>
      <c r="F36" s="3" t="n">
        <v>0.343433624393904</v>
      </c>
      <c r="G36" s="25" t="str">
        <f aca="false">CONCATENATE(B36,E36)</f>
        <v>CAGLIARIR3B</v>
      </c>
      <c r="H36" s="26" t="n">
        <f aca="false">COUNTIF(G$2:G$100,G36)</f>
        <v>5</v>
      </c>
      <c r="I36" s="26" t="n">
        <f aca="false">COUNTIF(E$2:E$100,E36)</f>
        <v>11</v>
      </c>
      <c r="J36" s="3" t="n">
        <f aca="false">IF(1-(H36/I36)=0,1,1-(H36/I36))</f>
        <v>0.545454545454545</v>
      </c>
      <c r="K36" s="3" t="n">
        <f aca="false">AVERAGE(J36,F36)</f>
        <v>0.444444084924225</v>
      </c>
      <c r="L36" s="27" t="n">
        <f aca="false">K36/SUM(K$2:K$100)</f>
        <v>0.0186354474622442</v>
      </c>
      <c r="M36" s="3" t="n">
        <f aca="false">'00-BUDGET'!D$18*L36</f>
        <v>32519.8938160398</v>
      </c>
      <c r="N36" s="3" t="n">
        <f aca="false">'00-BUDGET'!F$18*L36</f>
        <v>48779.8407240598</v>
      </c>
      <c r="O36" s="3" t="n">
        <f aca="false">'00-BUDGET'!H$18*L36</f>
        <v>65039.7876320797</v>
      </c>
    </row>
    <row r="37" customFormat="false" ht="39.55" hidden="false" customHeight="false" outlineLevel="0" collapsed="false">
      <c r="B37" s="24" t="s">
        <v>30</v>
      </c>
      <c r="C37" s="24" t="s">
        <v>33</v>
      </c>
      <c r="D37" s="24" t="s">
        <v>66</v>
      </c>
      <c r="E37" s="24" t="s">
        <v>50</v>
      </c>
      <c r="F37" s="3" t="n">
        <v>0.200511776078437</v>
      </c>
      <c r="G37" s="25" t="str">
        <f aca="false">CONCATENATE(B37,E37)</f>
        <v>SASSARICDI</v>
      </c>
      <c r="H37" s="26" t="n">
        <f aca="false">COUNTIF(G$2:G$100,G37)</f>
        <v>1</v>
      </c>
      <c r="I37" s="26" t="n">
        <f aca="false">COUNTIF(E$2:E$100,E37)</f>
        <v>6</v>
      </c>
      <c r="J37" s="3" t="n">
        <f aca="false">IF(1-(H37/I37)=0,1,1-(H37/I37))</f>
        <v>0.833333333333333</v>
      </c>
      <c r="K37" s="3" t="n">
        <f aca="false">AVERAGE(J37,F37)</f>
        <v>0.516922554705885</v>
      </c>
      <c r="L37" s="27" t="n">
        <f aca="false">K37/SUM(K$2:K$100)</f>
        <v>0.0216744545310193</v>
      </c>
      <c r="M37" s="3" t="n">
        <f aca="false">'00-BUDGET'!D$18*L37</f>
        <v>37823.1304237461</v>
      </c>
      <c r="N37" s="3" t="n">
        <f aca="false">'00-BUDGET'!F$18*L37</f>
        <v>56734.6956356191</v>
      </c>
      <c r="O37" s="3" t="n">
        <f aca="false">'00-BUDGET'!H$18*L37</f>
        <v>75646.2608474922</v>
      </c>
    </row>
    <row r="38" customFormat="false" ht="39.55" hidden="false" customHeight="false" outlineLevel="0" collapsed="false">
      <c r="B38" s="24" t="s">
        <v>30</v>
      </c>
      <c r="C38" s="24" t="s">
        <v>33</v>
      </c>
      <c r="D38" s="24" t="s">
        <v>66</v>
      </c>
      <c r="E38" s="24" t="s">
        <v>52</v>
      </c>
      <c r="F38" s="3" t="n">
        <v>0.200511776078437</v>
      </c>
      <c r="G38" s="25" t="str">
        <f aca="false">CONCATENATE(B38,E38)</f>
        <v>SASSARIR1</v>
      </c>
      <c r="H38" s="26" t="n">
        <f aca="false">COUNTIF(G$2:G$100,G38)</f>
        <v>1</v>
      </c>
      <c r="I38" s="26" t="n">
        <f aca="false">COUNTIF(E$2:E$100,E38)</f>
        <v>9</v>
      </c>
      <c r="J38" s="3" t="n">
        <f aca="false">IF(1-(H38/I38)=0,1,1-(H38/I38))</f>
        <v>0.888888888888889</v>
      </c>
      <c r="K38" s="3" t="n">
        <f aca="false">AVERAGE(J38,F38)</f>
        <v>0.544700332483663</v>
      </c>
      <c r="L38" s="27" t="n">
        <f aca="false">K38/SUM(K$2:K$100)</f>
        <v>0.0228391709395726</v>
      </c>
      <c r="M38" s="3" t="n">
        <f aca="false">'00-BUDGET'!D$18*L38</f>
        <v>39855.6254313754</v>
      </c>
      <c r="N38" s="3" t="n">
        <f aca="false">'00-BUDGET'!F$18*L38</f>
        <v>59783.4381470632</v>
      </c>
      <c r="O38" s="3" t="n">
        <f aca="false">'00-BUDGET'!H$18*L38</f>
        <v>79711.2508627509</v>
      </c>
    </row>
    <row r="39" customFormat="false" ht="39.55" hidden="false" customHeight="false" outlineLevel="0" collapsed="false">
      <c r="B39" s="24" t="s">
        <v>30</v>
      </c>
      <c r="C39" s="24" t="s">
        <v>33</v>
      </c>
      <c r="D39" s="24" t="s">
        <v>66</v>
      </c>
      <c r="E39" s="24" t="s">
        <v>53</v>
      </c>
      <c r="F39" s="3" t="n">
        <v>0.200511776078437</v>
      </c>
      <c r="G39" s="25" t="str">
        <f aca="false">CONCATENATE(B39,E39)</f>
        <v>SASSARIR2</v>
      </c>
      <c r="H39" s="26" t="n">
        <f aca="false">COUNTIF(G$2:G$100,G39)</f>
        <v>2</v>
      </c>
      <c r="I39" s="26" t="n">
        <f aca="false">COUNTIF(E$2:E$100,E39)</f>
        <v>10</v>
      </c>
      <c r="J39" s="3" t="n">
        <f aca="false">IF(1-(H39/I39)=0,1,1-(H39/I39))</f>
        <v>0.8</v>
      </c>
      <c r="K39" s="3" t="n">
        <f aca="false">AVERAGE(J39,F39)</f>
        <v>0.500255888039219</v>
      </c>
      <c r="L39" s="27" t="n">
        <f aca="false">K39/SUM(K$2:K$100)</f>
        <v>0.0209756246858874</v>
      </c>
      <c r="M39" s="3" t="n">
        <f aca="false">'00-BUDGET'!D$18*L39</f>
        <v>36603.6334191685</v>
      </c>
      <c r="N39" s="3" t="n">
        <f aca="false">'00-BUDGET'!F$18*L39</f>
        <v>54905.4501287527</v>
      </c>
      <c r="O39" s="3" t="n">
        <f aca="false">'00-BUDGET'!H$18*L39</f>
        <v>73207.266838337</v>
      </c>
    </row>
    <row r="40" customFormat="false" ht="39.55" hidden="false" customHeight="false" outlineLevel="0" collapsed="false">
      <c r="B40" s="24" t="s">
        <v>30</v>
      </c>
      <c r="C40" s="24" t="s">
        <v>33</v>
      </c>
      <c r="D40" s="24" t="s">
        <v>66</v>
      </c>
      <c r="E40" s="24" t="s">
        <v>54</v>
      </c>
      <c r="F40" s="3" t="n">
        <v>0.200511776078437</v>
      </c>
      <c r="G40" s="25" t="str">
        <f aca="false">CONCATENATE(B40,E40)</f>
        <v>SASSARIR3A/ R3D</v>
      </c>
      <c r="H40" s="26" t="n">
        <f aca="false">COUNTIF(G$2:G$100,G40)</f>
        <v>2</v>
      </c>
      <c r="I40" s="26" t="n">
        <f aca="false">COUNTIF(E$2:E$100,E40)</f>
        <v>11</v>
      </c>
      <c r="J40" s="3" t="n">
        <f aca="false">IF(1-(H40/I40)=0,1,1-(H40/I40))</f>
        <v>0.818181818181818</v>
      </c>
      <c r="K40" s="3" t="n">
        <f aca="false">AVERAGE(J40,F40)</f>
        <v>0.509346797130128</v>
      </c>
      <c r="L40" s="27" t="n">
        <f aca="false">K40/SUM(K$2:K$100)</f>
        <v>0.0213568046014139</v>
      </c>
      <c r="M40" s="3" t="n">
        <f aca="false">'00-BUDGET'!D$18*L40</f>
        <v>37268.8136034835</v>
      </c>
      <c r="N40" s="3" t="n">
        <f aca="false">'00-BUDGET'!F$18*L40</f>
        <v>55903.2204052253</v>
      </c>
      <c r="O40" s="3" t="n">
        <f aca="false">'00-BUDGET'!H$18*L40</f>
        <v>74537.6272069671</v>
      </c>
    </row>
    <row r="41" customFormat="false" ht="39.55" hidden="false" customHeight="false" outlineLevel="0" collapsed="false">
      <c r="B41" s="24" t="s">
        <v>30</v>
      </c>
      <c r="C41" s="24" t="s">
        <v>33</v>
      </c>
      <c r="D41" s="24" t="s">
        <v>66</v>
      </c>
      <c r="E41" s="24" t="s">
        <v>55</v>
      </c>
      <c r="F41" s="3" t="n">
        <v>0.200511776078437</v>
      </c>
      <c r="G41" s="25" t="str">
        <f aca="false">CONCATENATE(B41,E41)</f>
        <v>SASSARIR3B</v>
      </c>
      <c r="H41" s="26" t="n">
        <f aca="false">COUNTIF(G$2:G$100,G41)</f>
        <v>2</v>
      </c>
      <c r="I41" s="26" t="n">
        <f aca="false">COUNTIF(E$2:E$100,E41)</f>
        <v>11</v>
      </c>
      <c r="J41" s="3" t="n">
        <f aca="false">IF(1-(H41/I41)=0,1,1-(H41/I41))</f>
        <v>0.818181818181818</v>
      </c>
      <c r="K41" s="3" t="n">
        <f aca="false">AVERAGE(J41,F41)</f>
        <v>0.509346797130128</v>
      </c>
      <c r="L41" s="27" t="n">
        <f aca="false">K41/SUM(K$2:K$100)</f>
        <v>0.0213568046014139</v>
      </c>
      <c r="M41" s="3" t="n">
        <f aca="false">'00-BUDGET'!D$18*L41</f>
        <v>37268.8136034835</v>
      </c>
      <c r="N41" s="3" t="n">
        <f aca="false">'00-BUDGET'!F$18*L41</f>
        <v>55903.2204052253</v>
      </c>
      <c r="O41" s="3" t="n">
        <f aca="false">'00-BUDGET'!H$18*L41</f>
        <v>74537.6272069671</v>
      </c>
    </row>
    <row r="42" customFormat="false" ht="39.55" hidden="false" customHeight="false" outlineLevel="0" collapsed="false">
      <c r="B42" s="24" t="s">
        <v>22</v>
      </c>
      <c r="C42" s="24" t="s">
        <v>34</v>
      </c>
      <c r="D42" s="24" t="s">
        <v>67</v>
      </c>
      <c r="E42" s="24" t="s">
        <v>50</v>
      </c>
      <c r="F42" s="3" t="n">
        <v>0.0750189144223967</v>
      </c>
      <c r="G42" s="25" t="str">
        <f aca="false">CONCATENATE(B42,E42)</f>
        <v>CARBONIACDI</v>
      </c>
      <c r="H42" s="26" t="n">
        <f aca="false">COUNTIF(G$2:G$100,G42)</f>
        <v>2</v>
      </c>
      <c r="I42" s="26" t="n">
        <f aca="false">COUNTIF(E$2:E$100,E42)</f>
        <v>6</v>
      </c>
      <c r="J42" s="3" t="n">
        <f aca="false">IF(1-(H42/I42)=0,1,1-(H42/I42))</f>
        <v>0.666666666666667</v>
      </c>
      <c r="K42" s="3" t="n">
        <f aca="false">AVERAGE(J42,F42)</f>
        <v>0.370842790544532</v>
      </c>
      <c r="L42" s="27" t="n">
        <f aca="false">K42/SUM(K$2:K$100)</f>
        <v>0.015549360593072</v>
      </c>
      <c r="M42" s="3" t="n">
        <f aca="false">'00-BUDGET'!D$18*L42</f>
        <v>27134.5003342956</v>
      </c>
      <c r="N42" s="3" t="n">
        <f aca="false">'00-BUDGET'!F$18*L42</f>
        <v>40701.7505014434</v>
      </c>
      <c r="O42" s="3" t="n">
        <f aca="false">'00-BUDGET'!H$18*L42</f>
        <v>54269.0006685912</v>
      </c>
    </row>
    <row r="43" customFormat="false" ht="39.55" hidden="false" customHeight="false" outlineLevel="0" collapsed="false">
      <c r="B43" s="24" t="s">
        <v>22</v>
      </c>
      <c r="C43" s="24" t="s">
        <v>34</v>
      </c>
      <c r="D43" s="24" t="s">
        <v>67</v>
      </c>
      <c r="E43" s="24" t="s">
        <v>52</v>
      </c>
      <c r="F43" s="3" t="n">
        <v>0.0750189144223967</v>
      </c>
      <c r="G43" s="25" t="str">
        <f aca="false">CONCATENATE(B43,E43)</f>
        <v>CARBONIAR1</v>
      </c>
      <c r="H43" s="26" t="n">
        <f aca="false">COUNTIF(G$2:G$100,G43)</f>
        <v>2</v>
      </c>
      <c r="I43" s="26" t="n">
        <f aca="false">COUNTIF(E$2:E$100,E43)</f>
        <v>9</v>
      </c>
      <c r="J43" s="3" t="n">
        <f aca="false">IF(1-(H43/I43)=0,1,1-(H43/I43))</f>
        <v>0.777777777777778</v>
      </c>
      <c r="K43" s="3" t="n">
        <f aca="false">AVERAGE(J43,F43)</f>
        <v>0.426398346100087</v>
      </c>
      <c r="L43" s="27" t="n">
        <f aca="false">K43/SUM(K$2:K$100)</f>
        <v>0.0178787934101784</v>
      </c>
      <c r="M43" s="3" t="n">
        <f aca="false">'00-BUDGET'!D$18*L43</f>
        <v>31199.4903495543</v>
      </c>
      <c r="N43" s="3" t="n">
        <f aca="false">'00-BUDGET'!F$18*L43</f>
        <v>46799.2355243315</v>
      </c>
      <c r="O43" s="3" t="n">
        <f aca="false">'00-BUDGET'!H$18*L43</f>
        <v>62398.9806991086</v>
      </c>
    </row>
    <row r="44" customFormat="false" ht="39.55" hidden="false" customHeight="false" outlineLevel="0" collapsed="false">
      <c r="B44" s="24" t="s">
        <v>22</v>
      </c>
      <c r="C44" s="24" t="s">
        <v>34</v>
      </c>
      <c r="D44" s="24" t="s">
        <v>67</v>
      </c>
      <c r="E44" s="24" t="s">
        <v>53</v>
      </c>
      <c r="F44" s="3" t="n">
        <v>0.0750189144223967</v>
      </c>
      <c r="G44" s="25" t="str">
        <f aca="false">CONCATENATE(B44,E44)</f>
        <v>CARBONIAR2</v>
      </c>
      <c r="H44" s="26" t="n">
        <f aca="false">COUNTIF(G$2:G$100,G44)</f>
        <v>2</v>
      </c>
      <c r="I44" s="26" t="n">
        <f aca="false">COUNTIF(E$2:E$100,E44)</f>
        <v>10</v>
      </c>
      <c r="J44" s="3" t="n">
        <f aca="false">IF(1-(H44/I44)=0,1,1-(H44/I44))</f>
        <v>0.8</v>
      </c>
      <c r="K44" s="3" t="n">
        <f aca="false">AVERAGE(J44,F44)</f>
        <v>0.437509457211198</v>
      </c>
      <c r="L44" s="27" t="n">
        <f aca="false">K44/SUM(K$2:K$100)</f>
        <v>0.0183446799735997</v>
      </c>
      <c r="M44" s="3" t="n">
        <f aca="false">'00-BUDGET'!D$18*L44</f>
        <v>32012.488352606</v>
      </c>
      <c r="N44" s="3" t="n">
        <f aca="false">'00-BUDGET'!F$18*L44</f>
        <v>48018.7325289091</v>
      </c>
      <c r="O44" s="3" t="n">
        <f aca="false">'00-BUDGET'!H$18*L44</f>
        <v>64024.9767052121</v>
      </c>
    </row>
    <row r="45" customFormat="false" ht="39.55" hidden="false" customHeight="false" outlineLevel="0" collapsed="false">
      <c r="B45" s="24" t="s">
        <v>22</v>
      </c>
      <c r="C45" s="24" t="s">
        <v>34</v>
      </c>
      <c r="D45" s="24" t="s">
        <v>67</v>
      </c>
      <c r="E45" s="24" t="s">
        <v>54</v>
      </c>
      <c r="F45" s="3" t="n">
        <v>0.0750189144223967</v>
      </c>
      <c r="G45" s="25" t="str">
        <f aca="false">CONCATENATE(B45,E45)</f>
        <v>CARBONIAR3A/ R3D</v>
      </c>
      <c r="H45" s="26" t="n">
        <f aca="false">COUNTIF(G$2:G$100,G45)</f>
        <v>2</v>
      </c>
      <c r="I45" s="26" t="n">
        <f aca="false">COUNTIF(E$2:E$100,E45)</f>
        <v>11</v>
      </c>
      <c r="J45" s="3" t="n">
        <f aca="false">IF(1-(H45/I45)=0,1,1-(H45/I45))</f>
        <v>0.818181818181818</v>
      </c>
      <c r="K45" s="3" t="n">
        <f aca="false">AVERAGE(J45,F45)</f>
        <v>0.446600366302107</v>
      </c>
      <c r="L45" s="27" t="n">
        <f aca="false">K45/SUM(K$2:K$100)</f>
        <v>0.0187258598891262</v>
      </c>
      <c r="M45" s="3" t="n">
        <f aca="false">'00-BUDGET'!D$18*L45</f>
        <v>32677.6685369211</v>
      </c>
      <c r="N45" s="3" t="n">
        <f aca="false">'00-BUDGET'!F$18*L45</f>
        <v>49016.5028053817</v>
      </c>
      <c r="O45" s="3" t="n">
        <f aca="false">'00-BUDGET'!H$18*L45</f>
        <v>65355.3370738422</v>
      </c>
    </row>
    <row r="46" customFormat="false" ht="39.55" hidden="false" customHeight="false" outlineLevel="0" collapsed="false">
      <c r="B46" s="24" t="s">
        <v>22</v>
      </c>
      <c r="C46" s="24" t="s">
        <v>34</v>
      </c>
      <c r="D46" s="24" t="s">
        <v>67</v>
      </c>
      <c r="E46" s="24" t="s">
        <v>55</v>
      </c>
      <c r="F46" s="3" t="n">
        <v>0.0750189144223967</v>
      </c>
      <c r="G46" s="25" t="str">
        <f aca="false">CONCATENATE(B46,E46)</f>
        <v>CARBONIAR3B</v>
      </c>
      <c r="H46" s="26" t="n">
        <f aca="false">COUNTIF(G$2:G$100,G46)</f>
        <v>2</v>
      </c>
      <c r="I46" s="26" t="n">
        <f aca="false">COUNTIF(E$2:E$100,E46)</f>
        <v>11</v>
      </c>
      <c r="J46" s="3" t="n">
        <f aca="false">IF(1-(H46/I46)=0,1,1-(H46/I46))</f>
        <v>0.818181818181818</v>
      </c>
      <c r="K46" s="3" t="n">
        <f aca="false">AVERAGE(J46,F46)</f>
        <v>0.446600366302107</v>
      </c>
      <c r="L46" s="27" t="n">
        <f aca="false">K46/SUM(K$2:K$100)</f>
        <v>0.0187258598891262</v>
      </c>
      <c r="M46" s="3" t="n">
        <f aca="false">'00-BUDGET'!D$18*L46</f>
        <v>32677.6685369211</v>
      </c>
      <c r="N46" s="3" t="n">
        <f aca="false">'00-BUDGET'!F$18*L46</f>
        <v>49016.5028053817</v>
      </c>
      <c r="O46" s="3" t="n">
        <f aca="false">'00-BUDGET'!H$18*L46</f>
        <v>65355.3370738422</v>
      </c>
    </row>
    <row r="47" customFormat="false" ht="39.55" hidden="false" customHeight="false" outlineLevel="0" collapsed="false">
      <c r="B47" s="24" t="s">
        <v>35</v>
      </c>
      <c r="C47" s="24" t="s">
        <v>36</v>
      </c>
      <c r="D47" s="24" t="s">
        <v>68</v>
      </c>
      <c r="E47" s="24" t="s">
        <v>52</v>
      </c>
      <c r="F47" s="3" t="n">
        <v>0.0996722340058951</v>
      </c>
      <c r="G47" s="25" t="str">
        <f aca="false">CONCATENATE(B47,E47)</f>
        <v>OLBIAR1</v>
      </c>
      <c r="H47" s="26" t="n">
        <f aca="false">COUNTIF(G$2:G$100,G47)</f>
        <v>1</v>
      </c>
      <c r="I47" s="26" t="n">
        <f aca="false">COUNTIF(E$2:E$100,E47)</f>
        <v>9</v>
      </c>
      <c r="J47" s="3" t="n">
        <f aca="false">IF(1-(H47/I47)=0,1,1-(H47/I47))</f>
        <v>0.888888888888889</v>
      </c>
      <c r="K47" s="3" t="n">
        <f aca="false">AVERAGE(J47,F47)</f>
        <v>0.494280561447392</v>
      </c>
      <c r="L47" s="27" t="n">
        <f aca="false">K47/SUM(K$2:K$100)</f>
        <v>0.0207250804924806</v>
      </c>
      <c r="M47" s="3" t="n">
        <f aca="false">'00-BUDGET'!D$18*L47</f>
        <v>36166.4198463621</v>
      </c>
      <c r="N47" s="3" t="n">
        <f aca="false">'00-BUDGET'!F$18*L47</f>
        <v>54249.6297695432</v>
      </c>
      <c r="O47" s="3" t="n">
        <f aca="false">'00-BUDGET'!H$18*L47</f>
        <v>72332.8396927243</v>
      </c>
    </row>
    <row r="48" customFormat="false" ht="39.55" hidden="false" customHeight="false" outlineLevel="0" collapsed="false">
      <c r="B48" s="24" t="s">
        <v>35</v>
      </c>
      <c r="C48" s="24" t="s">
        <v>36</v>
      </c>
      <c r="D48" s="24" t="s">
        <v>68</v>
      </c>
      <c r="E48" s="24" t="s">
        <v>53</v>
      </c>
      <c r="F48" s="3" t="n">
        <v>0.0996722340058951</v>
      </c>
      <c r="G48" s="25" t="str">
        <f aca="false">CONCATENATE(B48,E48)</f>
        <v>OLBIAR2</v>
      </c>
      <c r="H48" s="26" t="n">
        <f aca="false">COUNTIF(G$2:G$100,G48)</f>
        <v>1</v>
      </c>
      <c r="I48" s="26" t="n">
        <f aca="false">COUNTIF(E$2:E$100,E48)</f>
        <v>10</v>
      </c>
      <c r="J48" s="3" t="n">
        <f aca="false">IF(1-(H48/I48)=0,1,1-(H48/I48))</f>
        <v>0.9</v>
      </c>
      <c r="K48" s="3" t="n">
        <f aca="false">AVERAGE(J48,F48)</f>
        <v>0.499836117002948</v>
      </c>
      <c r="L48" s="27" t="n">
        <f aca="false">K48/SUM(K$2:K$100)</f>
        <v>0.0209580237741913</v>
      </c>
      <c r="M48" s="3" t="n">
        <f aca="false">'00-BUDGET'!D$18*L48</f>
        <v>36572.918847888</v>
      </c>
      <c r="N48" s="3" t="n">
        <f aca="false">'00-BUDGET'!F$18*L48</f>
        <v>54859.378271832</v>
      </c>
      <c r="O48" s="3" t="n">
        <f aca="false">'00-BUDGET'!H$18*L48</f>
        <v>73145.8376957761</v>
      </c>
    </row>
    <row r="49" customFormat="false" ht="39.55" hidden="false" customHeight="false" outlineLevel="0" collapsed="false">
      <c r="B49" s="24" t="s">
        <v>35</v>
      </c>
      <c r="C49" s="24" t="s">
        <v>36</v>
      </c>
      <c r="D49" s="24" t="s">
        <v>68</v>
      </c>
      <c r="E49" s="24" t="s">
        <v>54</v>
      </c>
      <c r="F49" s="3" t="n">
        <v>0.0996722340058951</v>
      </c>
      <c r="G49" s="25" t="str">
        <f aca="false">CONCATENATE(B49,E49)</f>
        <v>OLBIAR3A/ R3D</v>
      </c>
      <c r="H49" s="26" t="n">
        <f aca="false">COUNTIF(G$2:G$100,G49)</f>
        <v>1</v>
      </c>
      <c r="I49" s="26" t="n">
        <f aca="false">COUNTIF(E$2:E$100,E49)</f>
        <v>11</v>
      </c>
      <c r="J49" s="3" t="n">
        <f aca="false">IF(1-(H49/I49)=0,1,1-(H49/I49))</f>
        <v>0.909090909090909</v>
      </c>
      <c r="K49" s="3" t="n">
        <f aca="false">AVERAGE(J49,F49)</f>
        <v>0.504381571548402</v>
      </c>
      <c r="L49" s="27" t="n">
        <f aca="false">K49/SUM(K$2:K$100)</f>
        <v>0.0211486137319545</v>
      </c>
      <c r="M49" s="3" t="n">
        <f aca="false">'00-BUDGET'!D$18*L49</f>
        <v>36905.5089400456</v>
      </c>
      <c r="N49" s="3" t="n">
        <f aca="false">'00-BUDGET'!F$18*L49</f>
        <v>55358.2634100683</v>
      </c>
      <c r="O49" s="3" t="n">
        <f aca="false">'00-BUDGET'!H$18*L49</f>
        <v>73811.0178800911</v>
      </c>
    </row>
    <row r="50" customFormat="false" ht="39.55" hidden="false" customHeight="false" outlineLevel="0" collapsed="false">
      <c r="B50" s="24" t="s">
        <v>35</v>
      </c>
      <c r="C50" s="24" t="s">
        <v>36</v>
      </c>
      <c r="D50" s="24" t="s">
        <v>68</v>
      </c>
      <c r="E50" s="24" t="s">
        <v>55</v>
      </c>
      <c r="F50" s="3" t="n">
        <v>0.0996722340058951</v>
      </c>
      <c r="G50" s="25" t="str">
        <f aca="false">CONCATENATE(B50,E50)</f>
        <v>OLBIAR3B</v>
      </c>
      <c r="H50" s="26" t="n">
        <f aca="false">COUNTIF(G$2:G$100,G50)</f>
        <v>1</v>
      </c>
      <c r="I50" s="26" t="n">
        <f aca="false">COUNTIF(E$2:E$100,E50)</f>
        <v>11</v>
      </c>
      <c r="J50" s="3" t="n">
        <f aca="false">IF(1-(H50/I50)=0,1,1-(H50/I50))</f>
        <v>0.909090909090909</v>
      </c>
      <c r="K50" s="3" t="n">
        <f aca="false">AVERAGE(J50,F50)</f>
        <v>0.504381571548402</v>
      </c>
      <c r="L50" s="27" t="n">
        <f aca="false">K50/SUM(K$2:K$100)</f>
        <v>0.0211486137319545</v>
      </c>
      <c r="M50" s="3" t="n">
        <f aca="false">'00-BUDGET'!D$18*L50</f>
        <v>36905.5089400456</v>
      </c>
      <c r="N50" s="3" t="n">
        <f aca="false">'00-BUDGET'!F$18*L50</f>
        <v>55358.2634100683</v>
      </c>
      <c r="O50" s="3" t="n">
        <f aca="false">'00-BUDGET'!H$18*L50</f>
        <v>73811.0178800911</v>
      </c>
    </row>
    <row r="51" customFormat="false" ht="67.8" hidden="false" customHeight="false" outlineLevel="0" collapsed="false">
      <c r="B51" s="24" t="s">
        <v>20</v>
      </c>
      <c r="C51" s="24" t="s">
        <v>37</v>
      </c>
      <c r="D51" s="24" t="s">
        <v>69</v>
      </c>
      <c r="E51" s="24" t="s">
        <v>70</v>
      </c>
      <c r="F51" s="3" t="n">
        <v>0.0960216402410715</v>
      </c>
      <c r="G51" s="25" t="str">
        <f aca="false">CONCATENATE(B51,E51)</f>
        <v>ORISTANOCDI- R3D</v>
      </c>
      <c r="H51" s="26" t="n">
        <f aca="false">COUNTIF(G$2:G$100,G51)</f>
        <v>1</v>
      </c>
      <c r="I51" s="26" t="n">
        <f aca="false">COUNTIF(E$2:E$100,E51)</f>
        <v>1</v>
      </c>
      <c r="J51" s="3" t="n">
        <f aca="false">IF(1-(H51/I51)=0,1,1-(H51/I51))</f>
        <v>1</v>
      </c>
      <c r="K51" s="3" t="n">
        <f aca="false">AVERAGE(J51,F51)</f>
        <v>0.548010820120536</v>
      </c>
      <c r="L51" s="27" t="n">
        <f aca="false">K51/SUM(K$2:K$100)</f>
        <v>0.0229779789933278</v>
      </c>
      <c r="M51" s="3" t="n">
        <f aca="false">'00-BUDGET'!D$18*L51</f>
        <v>40097.8532167869</v>
      </c>
      <c r="N51" s="3" t="n">
        <f aca="false">'00-BUDGET'!F$18*L51</f>
        <v>60146.7798251804</v>
      </c>
      <c r="O51" s="3" t="n">
        <f aca="false">'00-BUDGET'!H$18*L51</f>
        <v>80195.7064335738</v>
      </c>
    </row>
  </sheetData>
  <autoFilter ref="A1:O51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7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D18" activeCellId="1" sqref="F11 D18"/>
    </sheetView>
  </sheetViews>
  <sheetFormatPr defaultColWidth="8.6171875" defaultRowHeight="15" zeroHeight="false" outlineLevelRow="0" outlineLevelCol="0"/>
  <cols>
    <col collapsed="false" customWidth="true" hidden="true" outlineLevel="0" max="1" min="1" style="1" width="9.12"/>
    <col collapsed="false" customWidth="true" hidden="false" outlineLevel="0" max="2" min="2" style="1" width="22.78"/>
    <col collapsed="false" customWidth="true" hidden="false" outlineLevel="0" max="3" min="3" style="1" width="48.56"/>
    <col collapsed="false" customWidth="true" hidden="false" outlineLevel="0" max="4" min="4" style="1" width="18.5"/>
    <col collapsed="false" customWidth="true" hidden="false" outlineLevel="0" max="5" min="5" style="1" width="15.32"/>
    <col collapsed="false" customWidth="true" hidden="false" outlineLevel="0" max="6" min="6" style="1" width="16.45"/>
    <col collapsed="false" customWidth="true" hidden="false" outlineLevel="0" max="16384" min="16381" style="1" width="10.49"/>
  </cols>
  <sheetData>
    <row r="1" customFormat="false" ht="111.15" hidden="false" customHeight="false" outlineLevel="0" collapsed="false">
      <c r="A1" s="1" t="s">
        <v>13</v>
      </c>
      <c r="B1" s="15" t="s">
        <v>14</v>
      </c>
      <c r="C1" s="15" t="s">
        <v>15</v>
      </c>
      <c r="D1" s="15" t="s">
        <v>46</v>
      </c>
      <c r="E1" s="15" t="s">
        <v>47</v>
      </c>
      <c r="F1" s="15" t="s">
        <v>48</v>
      </c>
    </row>
    <row r="2" customFormat="false" ht="15" hidden="false" customHeight="false" outlineLevel="0" collapsed="false">
      <c r="A2" s="1" t="e">
        <f aca="false">CONCATENATE(C2,#REF!)</f>
        <v>#REF!</v>
      </c>
      <c r="B2" s="16" t="s">
        <v>20</v>
      </c>
      <c r="C2" s="16" t="s">
        <v>21</v>
      </c>
      <c r="D2" s="17" t="n">
        <f aca="false">SUMIF('03-CAPILLARIZZAZIONE calc'!C$2:C$100,C2,'03-CAPILLARIZZAZIONE calc'!M$2:M$100)</f>
        <v>34000.3681938988</v>
      </c>
      <c r="E2" s="17" t="n">
        <f aca="false">SUMIF('03-CAPILLARIZZAZIONE calc'!C$2:C$100,C2,'03-CAPILLARIZZAZIONE calc'!N$2:N$100)</f>
        <v>51000.5522908482</v>
      </c>
      <c r="F2" s="17" t="n">
        <f aca="false">SUMIF('03-CAPILLARIZZAZIONE calc'!C$2:C$100,C2,'03-CAPILLARIZZAZIONE calc'!O$2:O$100)</f>
        <v>68000.7363877977</v>
      </c>
    </row>
    <row r="3" customFormat="false" ht="15" hidden="false" customHeight="false" outlineLevel="0" collapsed="false">
      <c r="A3" s="1" t="e">
        <f aca="false">CONCATENATE(C3,#REF!)</f>
        <v>#REF!</v>
      </c>
      <c r="B3" s="16" t="s">
        <v>22</v>
      </c>
      <c r="C3" s="16" t="s">
        <v>23</v>
      </c>
      <c r="D3" s="17" t="n">
        <f aca="false">SUMIF('03-CAPILLARIZZAZIONE calc'!C$2:C$100,C3,'03-CAPILLARIZZAZIONE calc'!M$2:M$100)</f>
        <v>155701.816110298</v>
      </c>
      <c r="E3" s="17" t="n">
        <f aca="false">SUMIF('03-CAPILLARIZZAZIONE calc'!C$2:C$100,C3,'03-CAPILLARIZZAZIONE calc'!N$2:N$100)</f>
        <v>233552.724165447</v>
      </c>
      <c r="F3" s="17" t="n">
        <f aca="false">SUMIF('03-CAPILLARIZZAZIONE calc'!C$2:C$100,C3,'03-CAPILLARIZZAZIONE calc'!O$2:O$100)</f>
        <v>311403.632220597</v>
      </c>
    </row>
    <row r="4" customFormat="false" ht="15" hidden="false" customHeight="false" outlineLevel="0" collapsed="false">
      <c r="A4" s="1" t="e">
        <f aca="false">CONCATENATE(C4,#REF!)</f>
        <v>#REF!</v>
      </c>
      <c r="B4" s="16" t="s">
        <v>24</v>
      </c>
      <c r="C4" s="16" t="s">
        <v>25</v>
      </c>
      <c r="D4" s="17" t="n">
        <f aca="false">SUMIF('03-CAPILLARIZZAZIONE calc'!C$2:C$100,C4,'03-CAPILLARIZZAZIONE calc'!M$2:M$100)</f>
        <v>49149.3984239164</v>
      </c>
      <c r="E4" s="17" t="n">
        <f aca="false">SUMIF('03-CAPILLARIZZAZIONE calc'!C$2:C$100,C4,'03-CAPILLARIZZAZIONE calc'!N$2:N$100)</f>
        <v>73724.0976358746</v>
      </c>
      <c r="F4" s="17" t="n">
        <f aca="false">SUMIF('03-CAPILLARIZZAZIONE calc'!C$2:C$100,C4,'03-CAPILLARIZZAZIONE calc'!O$2:O$100)</f>
        <v>98298.7968478328</v>
      </c>
    </row>
    <row r="5" customFormat="false" ht="26.85" hidden="false" customHeight="true" outlineLevel="0" collapsed="false">
      <c r="A5" s="1" t="e">
        <f aca="false">CONCATENATE(C5,#REF!)</f>
        <v>#REF!</v>
      </c>
      <c r="B5" s="16" t="s">
        <v>20</v>
      </c>
      <c r="C5" s="16" t="s">
        <v>26</v>
      </c>
      <c r="D5" s="17" t="n">
        <f aca="false">SUMIF('03-CAPILLARIZZAZIONE calc'!C$2:C$100,C5,'03-CAPILLARIZZAZIONE calc'!M$2:M$100)</f>
        <v>146016.129995005</v>
      </c>
      <c r="E5" s="17" t="n">
        <f aca="false">SUMIF('03-CAPILLARIZZAZIONE calc'!C$2:C$100,C5,'03-CAPILLARIZZAZIONE calc'!N$2:N$100)</f>
        <v>219024.194992508</v>
      </c>
      <c r="F5" s="17" t="n">
        <f aca="false">SUMIF('03-CAPILLARIZZAZIONE calc'!C$2:C$100,C5,'03-CAPILLARIZZAZIONE calc'!O$2:O$100)</f>
        <v>292032.259990011</v>
      </c>
    </row>
    <row r="6" customFormat="false" ht="15" hidden="false" customHeight="false" outlineLevel="0" collapsed="false">
      <c r="A6" s="1" t="e">
        <f aca="false">CONCATENATE(C6,#REF!)</f>
        <v>#REF!</v>
      </c>
      <c r="B6" s="16" t="s">
        <v>24</v>
      </c>
      <c r="C6" s="16" t="s">
        <v>27</v>
      </c>
      <c r="D6" s="17" t="n">
        <f aca="false">SUMIF('03-CAPILLARIZZAZIONE calc'!C$2:C$100,C6,'03-CAPILLARIZZAZIONE calc'!M$2:M$100)</f>
        <v>329929.108359972</v>
      </c>
      <c r="E6" s="17" t="n">
        <f aca="false">SUMIF('03-CAPILLARIZZAZIONE calc'!C$2:C$100,C6,'03-CAPILLARIZZAZIONE calc'!N$2:N$100)</f>
        <v>494893.662539958</v>
      </c>
      <c r="F6" s="17" t="n">
        <f aca="false">SUMIF('03-CAPILLARIZZAZIONE calc'!C$2:C$100,C6,'03-CAPILLARIZZAZIONE calc'!O$2:O$100)</f>
        <v>659858.216719945</v>
      </c>
    </row>
    <row r="7" customFormat="false" ht="15" hidden="false" customHeight="false" outlineLevel="0" collapsed="false">
      <c r="A7" s="1" t="e">
        <f aca="false">CONCATENATE(C7,#REF!)</f>
        <v>#REF!</v>
      </c>
      <c r="B7" s="16" t="s">
        <v>24</v>
      </c>
      <c r="C7" s="16" t="s">
        <v>28</v>
      </c>
      <c r="D7" s="17" t="n">
        <f aca="false">SUMIF('03-CAPILLARIZZAZIONE calc'!C$2:C$100,C7,'03-CAPILLARIZZAZIONE calc'!M$2:M$100)</f>
        <v>132444.660363946</v>
      </c>
      <c r="E7" s="17" t="n">
        <f aca="false">SUMIF('03-CAPILLARIZZAZIONE calc'!C$2:C$100,C7,'03-CAPILLARIZZAZIONE calc'!N$2:N$100)</f>
        <v>198666.990545919</v>
      </c>
      <c r="F7" s="17" t="n">
        <f aca="false">SUMIF('03-CAPILLARIZZAZIONE calc'!C$2:C$100,C7,'03-CAPILLARIZZAZIONE calc'!O$2:O$100)</f>
        <v>264889.320727893</v>
      </c>
    </row>
    <row r="8" customFormat="false" ht="26.1" hidden="false" customHeight="false" outlineLevel="0" collapsed="false">
      <c r="A8" s="1" t="e">
        <f aca="false">CONCATENATE(C8,#REF!)</f>
        <v>#REF!</v>
      </c>
      <c r="B8" s="16" t="s">
        <v>24</v>
      </c>
      <c r="C8" s="16" t="s">
        <v>29</v>
      </c>
      <c r="D8" s="17" t="n">
        <f aca="false">SUMIF('03-CAPILLARIZZAZIONE calc'!C$2:C$100,C8,'03-CAPILLARIZZAZIONE calc'!M$2:M$100)</f>
        <v>36954.4283781403</v>
      </c>
      <c r="E8" s="17" t="n">
        <f aca="false">SUMIF('03-CAPILLARIZZAZIONE calc'!C$2:C$100,C8,'03-CAPILLARIZZAZIONE calc'!N$2:N$100)</f>
        <v>55431.6425672104</v>
      </c>
      <c r="F8" s="17" t="n">
        <f aca="false">SUMIF('03-CAPILLARIZZAZIONE calc'!C$2:C$100,C8,'03-CAPILLARIZZAZIONE calc'!O$2:O$100)</f>
        <v>73908.8567562806</v>
      </c>
    </row>
    <row r="9" customFormat="false" ht="15" hidden="false" customHeight="false" outlineLevel="0" collapsed="false">
      <c r="B9" s="16" t="s">
        <v>30</v>
      </c>
      <c r="C9" s="16" t="s">
        <v>31</v>
      </c>
      <c r="D9" s="17" t="n">
        <f aca="false">SUMIF('03-CAPILLARIZZAZIONE calc'!C$2:C$100,C9,'03-CAPILLARIZZAZIONE calc'!M$2:M$100)</f>
        <v>111141.260626136</v>
      </c>
      <c r="E9" s="17" t="n">
        <f aca="false">SUMIF('03-CAPILLARIZZAZIONE calc'!C$2:C$100,C9,'03-CAPILLARIZZAZIONE calc'!N$2:N$100)</f>
        <v>166711.890939203</v>
      </c>
      <c r="F9" s="17" t="n">
        <f aca="false">SUMIF('03-CAPILLARIZZAZIONE calc'!C$2:C$100,C9,'03-CAPILLARIZZAZIONE calc'!O$2:O$100)</f>
        <v>222282.521252271</v>
      </c>
    </row>
    <row r="10" customFormat="false" ht="62.45" hidden="false" customHeight="false" outlineLevel="0" collapsed="false">
      <c r="B10" s="16" t="s">
        <v>24</v>
      </c>
      <c r="C10" s="16" t="s">
        <v>32</v>
      </c>
      <c r="D10" s="17" t="n">
        <f aca="false">SUMIF('03-CAPILLARIZZAZIONE calc'!C$2:C$100,C10,'03-CAPILLARIZZAZIONE calc'!M$2:M$100)</f>
        <v>218548.487166003</v>
      </c>
      <c r="E10" s="17" t="n">
        <f aca="false">SUMIF('03-CAPILLARIZZAZIONE calc'!C$2:C$100,C10,'03-CAPILLARIZZAZIONE calc'!N$2:N$100)</f>
        <v>327822.730749004</v>
      </c>
      <c r="F10" s="17" t="n">
        <f aca="false">SUMIF('03-CAPILLARIZZAZIONE calc'!C$2:C$100,C10,'03-CAPILLARIZZAZIONE calc'!O$2:O$100)</f>
        <v>437096.974332006</v>
      </c>
    </row>
    <row r="11" customFormat="false" ht="15" hidden="false" customHeight="false" outlineLevel="0" collapsed="false">
      <c r="B11" s="16" t="s">
        <v>30</v>
      </c>
      <c r="C11" s="16" t="s">
        <v>33</v>
      </c>
      <c r="D11" s="17" t="n">
        <f aca="false">SUMIF('03-CAPILLARIZZAZIONE calc'!C$2:C$100,C11,'03-CAPILLARIZZAZIONE calc'!M$2:M$100)</f>
        <v>188820.016481257</v>
      </c>
      <c r="E11" s="17" t="n">
        <f aca="false">SUMIF('03-CAPILLARIZZAZIONE calc'!C$2:C$100,C11,'03-CAPILLARIZZAZIONE calc'!N$2:N$100)</f>
        <v>283230.024721886</v>
      </c>
      <c r="F11" s="17" t="n">
        <f aca="false">SUMIF('03-CAPILLARIZZAZIONE calc'!C$2:C$100,C11,'03-CAPILLARIZZAZIONE calc'!O$2:O$100)</f>
        <v>377640.032962514</v>
      </c>
    </row>
    <row r="12" customFormat="false" ht="15" hidden="false" customHeight="false" outlineLevel="0" collapsed="false">
      <c r="B12" s="16" t="s">
        <v>22</v>
      </c>
      <c r="C12" s="16" t="s">
        <v>34</v>
      </c>
      <c r="D12" s="17" t="n">
        <f aca="false">SUMIF('03-CAPILLARIZZAZIONE calc'!C$2:C$100,C12,'03-CAPILLARIZZAZIONE calc'!M$2:M$100)</f>
        <v>155701.816110298</v>
      </c>
      <c r="E12" s="17" t="n">
        <f aca="false">SUMIF('03-CAPILLARIZZAZIONE calc'!C$2:C$100,C12,'03-CAPILLARIZZAZIONE calc'!N$2:N$100)</f>
        <v>233552.724165447</v>
      </c>
      <c r="F12" s="17" t="n">
        <f aca="false">SUMIF('03-CAPILLARIZZAZIONE calc'!C$2:C$100,C12,'03-CAPILLARIZZAZIONE calc'!O$2:O$100)</f>
        <v>311403.632220597</v>
      </c>
    </row>
    <row r="13" customFormat="false" ht="15" hidden="false" customHeight="false" outlineLevel="0" collapsed="false">
      <c r="B13" s="16" t="s">
        <v>35</v>
      </c>
      <c r="C13" s="16" t="s">
        <v>36</v>
      </c>
      <c r="D13" s="17" t="n">
        <f aca="false">SUMIF('03-CAPILLARIZZAZIONE calc'!C$2:C$100,C13,'03-CAPILLARIZZAZIONE calc'!M$2:M$100)</f>
        <v>146550.356574341</v>
      </c>
      <c r="E13" s="17" t="n">
        <f aca="false">SUMIF('03-CAPILLARIZZAZIONE calc'!C$2:C$100,C13,'03-CAPILLARIZZAZIONE calc'!N$2:N$100)</f>
        <v>219825.534861512</v>
      </c>
      <c r="F13" s="17" t="n">
        <f aca="false">SUMIF('03-CAPILLARIZZAZIONE calc'!C$2:C$100,C13,'03-CAPILLARIZZAZIONE calc'!O$2:O$100)</f>
        <v>293100.713148683</v>
      </c>
    </row>
    <row r="14" customFormat="false" ht="15" hidden="false" customHeight="false" outlineLevel="0" collapsed="false">
      <c r="B14" s="16" t="s">
        <v>20</v>
      </c>
      <c r="C14" s="16" t="s">
        <v>37</v>
      </c>
      <c r="D14" s="17" t="n">
        <f aca="false">SUMIF('03-CAPILLARIZZAZIONE calc'!C$2:C$100,C14,'03-CAPILLARIZZAZIONE calc'!M$2:M$100)</f>
        <v>40097.8532167869</v>
      </c>
      <c r="E14" s="17" t="n">
        <f aca="false">SUMIF('03-CAPILLARIZZAZIONE calc'!C$2:C$100,C14,'03-CAPILLARIZZAZIONE calc'!N$2:N$100)</f>
        <v>60146.7798251804</v>
      </c>
      <c r="F14" s="17" t="n">
        <f aca="false">SUMIF('03-CAPILLARIZZAZIONE calc'!C$2:C$100,C14,'03-CAPILLARIZZAZIONE calc'!O$2:O$100)</f>
        <v>80195.7064335738</v>
      </c>
    </row>
    <row r="16" customFormat="false" ht="15" hidden="false" customHeight="false" outlineLevel="0" collapsed="false">
      <c r="D16" s="19"/>
      <c r="E16" s="19"/>
      <c r="F16" s="19"/>
    </row>
    <row r="17" customFormat="false" ht="15" hidden="false" customHeight="false" outlineLevel="0" collapsed="false">
      <c r="D17" s="20"/>
      <c r="E17" s="20"/>
      <c r="F17" s="20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7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J1" activeCellId="1" sqref="F11 J1"/>
    </sheetView>
  </sheetViews>
  <sheetFormatPr defaultColWidth="8.6171875" defaultRowHeight="15" zeroHeight="false" outlineLevelRow="0" outlineLevelCol="0"/>
  <cols>
    <col collapsed="false" customWidth="true" hidden="true" outlineLevel="0" max="1" min="1" style="1" width="9.12"/>
    <col collapsed="false" customWidth="true" hidden="false" outlineLevel="0" max="2" min="2" style="1" width="16.26"/>
    <col collapsed="false" customWidth="true" hidden="false" outlineLevel="0" max="3" min="3" style="1" width="41.75"/>
    <col collapsed="false" customWidth="true" hidden="false" outlineLevel="0" max="4" min="4" style="1" width="17.37"/>
    <col collapsed="false" customWidth="true" hidden="false" outlineLevel="0" max="5" min="5" style="1" width="27"/>
    <col collapsed="false" customWidth="true" hidden="false" outlineLevel="0" max="8" min="6" style="1" width="23.63"/>
    <col collapsed="false" customWidth="true" hidden="false" outlineLevel="0" max="16384" min="16366" style="1" width="10.49"/>
  </cols>
  <sheetData>
    <row r="1" customFormat="false" ht="17.35" hidden="false" customHeight="false" outlineLevel="0" collapsed="false">
      <c r="A1" s="21" t="s">
        <v>13</v>
      </c>
      <c r="B1" s="22" t="s">
        <v>14</v>
      </c>
      <c r="C1" s="22" t="s">
        <v>15</v>
      </c>
      <c r="D1" s="22" t="s">
        <v>11</v>
      </c>
      <c r="E1" s="22" t="s">
        <v>16</v>
      </c>
      <c r="F1" s="22" t="s">
        <v>71</v>
      </c>
      <c r="G1" s="22" t="s">
        <v>72</v>
      </c>
      <c r="H1" s="22" t="s">
        <v>73</v>
      </c>
    </row>
    <row r="2" customFormat="false" ht="48" hidden="false" customHeight="true" outlineLevel="0" collapsed="false">
      <c r="A2" s="1" t="e">
        <f aca="false">CONCATENATE(#REF!,#REF!)</f>
        <v>#REF!</v>
      </c>
      <c r="B2" s="16" t="s">
        <v>20</v>
      </c>
      <c r="C2" s="16" t="s">
        <v>21</v>
      </c>
      <c r="D2" s="17" t="n">
        <f aca="false">VLOOKUP(C2,'02-CAPACITA'!C$2:D$20,2,0)</f>
        <v>247270</v>
      </c>
      <c r="E2" s="17" t="n">
        <f aca="false">VLOOKUP(C2,'01-FATTURATO'!C$2:D$20,2,0)</f>
        <v>143034.595057975</v>
      </c>
      <c r="F2" s="17" t="n">
        <f aca="false">VLOOKUP(C2,'02-CAPACITA'!C$2:H$20,4,0)+VLOOKUP(C2,'01-FATTURATO'!C$2:H$20,4,0)+VLOOKUP(C2,'03-CAPILLARIZZAZIONE'!C$2:F$20,2,0)</f>
        <v>194117.797344853</v>
      </c>
      <c r="G2" s="17" t="n">
        <f aca="false">VLOOKUP(C2,'02-CAPACITA'!C$2:H$20,4,0)+VLOOKUP(C2,'01-FATTURATO'!C$2:H$20,5,0)+VLOOKUP(C2,'03-CAPILLARIZZAZIONE'!C$2:F$20,3,0)</f>
        <v>207209.205248719</v>
      </c>
      <c r="H2" s="17" t="n">
        <f aca="false">VLOOKUP(C2,'02-CAPACITA'!C$2:H$20,4,0)+VLOOKUP(C2,'01-FATTURATO'!C$2:H$20,6,0)+VLOOKUP(C2,'03-CAPILLARIZZAZIONE'!C$2:F$20,4,0)</f>
        <v>220300.613152585</v>
      </c>
    </row>
    <row r="3" customFormat="false" ht="48" hidden="false" customHeight="true" outlineLevel="0" collapsed="false">
      <c r="A3" s="1" t="e">
        <f aca="false">CONCATENATE(#REF!,#REF!)</f>
        <v>#REF!</v>
      </c>
      <c r="B3" s="16" t="s">
        <v>22</v>
      </c>
      <c r="C3" s="16" t="s">
        <v>23</v>
      </c>
      <c r="D3" s="17" t="n">
        <f aca="false">VLOOKUP(C3,'02-CAPACITA'!C$2:D$20,2,0)</f>
        <v>4613070</v>
      </c>
      <c r="E3" s="17" t="n">
        <f aca="false">VLOOKUP(C3,'01-FATTURATO'!C$2:D$20,2,0)</f>
        <v>3073118.52296764</v>
      </c>
      <c r="F3" s="17" t="n">
        <f aca="false">VLOOKUP(C3,'02-CAPACITA'!C$2:H$20,4,0)+VLOOKUP(C3,'01-FATTURATO'!C$2:H$20,4,0)+VLOOKUP(C3,'03-CAPILLARIZZAZIONE'!C$2:F$20,2,0)</f>
        <v>3474607.1622994</v>
      </c>
      <c r="G3" s="17" t="n">
        <f aca="false">VLOOKUP(C3,'02-CAPACITA'!C$2:H$20,4,0)+VLOOKUP(C3,'01-FATTURATO'!C$2:H$20,5,0)+VLOOKUP(C3,'03-CAPILLARIZZAZIONE'!C$2:F$20,3,0)</f>
        <v>3468477.46051516</v>
      </c>
      <c r="H3" s="17" t="n">
        <f aca="false">VLOOKUP(C3,'02-CAPACITA'!C$2:H$20,4,0)+VLOOKUP(C3,'01-FATTURATO'!C$2:H$20,6,0)+VLOOKUP(C3,'03-CAPILLARIZZAZIONE'!C$2:F$20,4,0)</f>
        <v>3462347.75873092</v>
      </c>
    </row>
    <row r="4" customFormat="false" ht="48" hidden="false" customHeight="true" outlineLevel="0" collapsed="false">
      <c r="A4" s="1" t="e">
        <f aca="false">CONCATENATE(#REF!,#REF!)</f>
        <v>#REF!</v>
      </c>
      <c r="B4" s="16" t="s">
        <v>24</v>
      </c>
      <c r="C4" s="16" t="s">
        <v>25</v>
      </c>
      <c r="D4" s="17" t="n">
        <f aca="false">VLOOKUP(C4,'02-CAPACITA'!C$2:D$20,2,0)</f>
        <v>1314000</v>
      </c>
      <c r="E4" s="17" t="n">
        <f aca="false">VLOOKUP(C4,'01-FATTURATO'!C$2:D$20,2,0)</f>
        <v>1039920.725</v>
      </c>
      <c r="F4" s="17" t="n">
        <f aca="false">VLOOKUP(C4,'02-CAPACITA'!C$2:H$20,4,0)+VLOOKUP(C4,'01-FATTURATO'!C$2:H$20,4,0)+VLOOKUP(C4,'03-CAPILLARIZZAZIONE'!C$2:F$20,2,0)</f>
        <v>1129430.20437089</v>
      </c>
      <c r="G4" s="17" t="n">
        <f aca="false">VLOOKUP(C4,'02-CAPACITA'!C$2:H$20,4,0)+VLOOKUP(C4,'01-FATTURATO'!C$2:H$20,5,0)+VLOOKUP(C4,'03-CAPILLARIZZAZIONE'!C$2:F$20,3,0)</f>
        <v>1125586.48235457</v>
      </c>
      <c r="H4" s="17" t="n">
        <f aca="false">VLOOKUP(C4,'02-CAPACITA'!C$2:H$20,4,0)+VLOOKUP(C4,'01-FATTURATO'!C$2:H$20,6,0)+VLOOKUP(C4,'03-CAPILLARIZZAZIONE'!C$2:F$20,4,0)</f>
        <v>1121742.76033825</v>
      </c>
    </row>
    <row r="5" customFormat="false" ht="48" hidden="false" customHeight="true" outlineLevel="0" collapsed="false">
      <c r="A5" s="1" t="e">
        <f aca="false">CONCATENATE(#REF!,#REF!)</f>
        <v>#REF!</v>
      </c>
      <c r="B5" s="16" t="s">
        <v>20</v>
      </c>
      <c r="C5" s="16" t="s">
        <v>26</v>
      </c>
      <c r="D5" s="17" t="n">
        <f aca="false">VLOOKUP(C5,'02-CAPACITA'!C$2:D$20,2,0)</f>
        <v>3643065</v>
      </c>
      <c r="E5" s="17" t="n">
        <f aca="false">VLOOKUP(C5,'01-FATTURATO'!C$2:D$20,2,0)</f>
        <v>3159877.82796524</v>
      </c>
      <c r="F5" s="17" t="n">
        <f aca="false">VLOOKUP(C5,'02-CAPACITA'!C$2:H$20,4,0)+VLOOKUP(C5,'01-FATTURATO'!C$2:H$20,4,0)+VLOOKUP(C5,'03-CAPILLARIZZAZIONE'!C$2:F$20,2,0)</f>
        <v>3367938.19022641</v>
      </c>
      <c r="G5" s="17" t="n">
        <f aca="false">VLOOKUP(C5,'02-CAPACITA'!C$2:H$20,4,0)+VLOOKUP(C5,'01-FATTURATO'!C$2:H$20,5,0)+VLOOKUP(C5,'03-CAPILLARIZZAZIONE'!C$2:F$20,3,0)</f>
        <v>3354594.7315104</v>
      </c>
      <c r="H5" s="17" t="n">
        <f aca="false">VLOOKUP(C5,'02-CAPACITA'!C$2:H$20,4,0)+VLOOKUP(C5,'01-FATTURATO'!C$2:H$20,6,0)+VLOOKUP(C5,'03-CAPILLARIZZAZIONE'!C$2:F$20,4,0)</f>
        <v>3341251.27279438</v>
      </c>
    </row>
    <row r="6" customFormat="false" ht="48" hidden="false" customHeight="true" outlineLevel="0" collapsed="false">
      <c r="A6" s="1" t="e">
        <f aca="false">CONCATENATE(#REF!,#REF!)</f>
        <v>#REF!</v>
      </c>
      <c r="B6" s="16" t="s">
        <v>24</v>
      </c>
      <c r="C6" s="16" t="s">
        <v>27</v>
      </c>
      <c r="D6" s="17" t="n">
        <f aca="false">VLOOKUP(C6,'02-CAPACITA'!C$2:D$20,2,0)</f>
        <v>7680330</v>
      </c>
      <c r="E6" s="17" t="n">
        <f aca="false">VLOOKUP(C6,'01-FATTURATO'!C$2:D$20,2,0)</f>
        <v>5784319.13423238</v>
      </c>
      <c r="F6" s="17" t="n">
        <f aca="false">VLOOKUP(C6,'02-CAPACITA'!C$2:H$20,4,0)+VLOOKUP(C6,'01-FATTURATO'!C$2:H$20,4,0)+VLOOKUP(C6,'03-CAPILLARIZZAZIONE'!C$2:F$20,2,0)</f>
        <v>6403127.62444265</v>
      </c>
      <c r="G6" s="17" t="n">
        <f aca="false">VLOOKUP(C6,'02-CAPACITA'!C$2:H$20,4,0)+VLOOKUP(C6,'01-FATTURATO'!C$2:H$20,5,0)+VLOOKUP(C6,'03-CAPILLARIZZAZIONE'!C$2:F$20,3,0)</f>
        <v>6410021.26636592</v>
      </c>
      <c r="H6" s="17" t="n">
        <f aca="false">VLOOKUP(C6,'02-CAPACITA'!C$2:H$20,4,0)+VLOOKUP(C6,'01-FATTURATO'!C$2:H$20,6,0)+VLOOKUP(C6,'03-CAPILLARIZZAZIONE'!C$2:F$20,4,0)</f>
        <v>6416914.9082892</v>
      </c>
    </row>
    <row r="7" customFormat="false" ht="48" hidden="false" customHeight="true" outlineLevel="0" collapsed="false">
      <c r="A7" s="1" t="e">
        <f aca="false">CONCATENATE(#REF!,#REF!)</f>
        <v>#REF!</v>
      </c>
      <c r="B7" s="16" t="s">
        <v>24</v>
      </c>
      <c r="C7" s="16" t="s">
        <v>28</v>
      </c>
      <c r="D7" s="17" t="n">
        <f aca="false">VLOOKUP(C7,'02-CAPACITA'!C$2:D$20,2,0)</f>
        <v>2894450</v>
      </c>
      <c r="E7" s="17" t="n">
        <f aca="false">VLOOKUP(C7,'01-FATTURATO'!C$2:D$20,2,0)</f>
        <v>2245892.59546704</v>
      </c>
      <c r="F7" s="17" t="n">
        <f aca="false">VLOOKUP(C7,'02-CAPACITA'!C$2:H$20,4,0)+VLOOKUP(C7,'01-FATTURATO'!C$2:H$20,4,0)+VLOOKUP(C7,'03-CAPILLARIZZAZIONE'!C$2:F$20,2,0)</f>
        <v>2475317.30533377</v>
      </c>
      <c r="G7" s="17" t="n">
        <f aca="false">VLOOKUP(C7,'02-CAPACITA'!C$2:H$20,4,0)+VLOOKUP(C7,'01-FATTURATO'!C$2:H$20,5,0)+VLOOKUP(C7,'03-CAPILLARIZZAZIONE'!C$2:F$20,3,0)</f>
        <v>2480165.0323589</v>
      </c>
      <c r="H7" s="17" t="n">
        <f aca="false">VLOOKUP(C7,'02-CAPACITA'!C$2:H$20,4,0)+VLOOKUP(C7,'01-FATTURATO'!C$2:H$20,6,0)+VLOOKUP(C7,'03-CAPILLARIZZAZIONE'!C$2:F$20,4,0)</f>
        <v>2485012.75938403</v>
      </c>
    </row>
    <row r="8" customFormat="false" ht="48" hidden="false" customHeight="true" outlineLevel="0" collapsed="false">
      <c r="A8" s="1" t="e">
        <f aca="false">CONCATENATE(#REF!,#REF!)</f>
        <v>#REF!</v>
      </c>
      <c r="B8" s="16" t="s">
        <v>24</v>
      </c>
      <c r="C8" s="16" t="s">
        <v>29</v>
      </c>
      <c r="D8" s="17" t="n">
        <f aca="false">VLOOKUP(C8,'02-CAPACITA'!C$2:D$20,2,0)</f>
        <v>492960</v>
      </c>
      <c r="E8" s="17" t="n">
        <f aca="false">VLOOKUP(C8,'01-FATTURATO'!C$2:D$20,2,0)</f>
        <v>294568.65432942</v>
      </c>
      <c r="F8" s="17" t="n">
        <f aca="false">VLOOKUP(C8,'02-CAPACITA'!C$2:H$20,4,0)+VLOOKUP(C8,'01-FATTURATO'!C$2:H$20,4,0)+VLOOKUP(C8,'03-CAPILLARIZZAZIONE'!C$2:F$20,2,0)</f>
        <v>363883.528500249</v>
      </c>
      <c r="G8" s="17" t="n">
        <f aca="false">VLOOKUP(C8,'02-CAPACITA'!C$2:H$20,4,0)+VLOOKUP(C8,'01-FATTURATO'!C$2:H$20,5,0)+VLOOKUP(C8,'03-CAPILLARIZZAZIONE'!C$2:F$20,3,0)</f>
        <v>374310.921296077</v>
      </c>
      <c r="H8" s="17" t="n">
        <f aca="false">VLOOKUP(C8,'02-CAPACITA'!C$2:H$20,4,0)+VLOOKUP(C8,'01-FATTURATO'!C$2:H$20,6,0)+VLOOKUP(C8,'03-CAPILLARIZZAZIONE'!C$2:F$20,4,0)</f>
        <v>384738.314091905</v>
      </c>
    </row>
    <row r="9" customFormat="false" ht="15" hidden="false" customHeight="false" outlineLevel="0" collapsed="false">
      <c r="B9" s="16" t="s">
        <v>30</v>
      </c>
      <c r="C9" s="16" t="s">
        <v>31</v>
      </c>
      <c r="D9" s="17" t="n">
        <f aca="false">VLOOKUP(C9,'02-CAPACITA'!C$2:D$20,2,0)</f>
        <v>1040980</v>
      </c>
      <c r="E9" s="17" t="n">
        <f aca="false">VLOOKUP(C9,'01-FATTURATO'!C$2:D$20,2,0)</f>
        <v>836427.485234653</v>
      </c>
      <c r="F9" s="17" t="n">
        <f aca="false">VLOOKUP(C9,'02-CAPACITA'!C$2:H$20,4,0)+VLOOKUP(C9,'01-FATTURATO'!C$2:H$20,4,0)+VLOOKUP(C9,'03-CAPILLARIZZAZIONE'!C$2:F$20,2,0)</f>
        <v>977276.441070295</v>
      </c>
      <c r="G9" s="17" t="n">
        <f aca="false">VLOOKUP(C9,'02-CAPACITA'!C$2:H$20,4,0)+VLOOKUP(C9,'01-FATTURATO'!C$2:H$20,5,0)+VLOOKUP(C9,'03-CAPILLARIZZAZIONE'!C$2:F$20,3,0)</f>
        <v>1009989.60924142</v>
      </c>
      <c r="H9" s="17" t="n">
        <f aca="false">VLOOKUP(C9,'02-CAPACITA'!C$2:H$20,4,0)+VLOOKUP(C9,'01-FATTURATO'!C$2:H$20,6,0)+VLOOKUP(C9,'03-CAPILLARIZZAZIONE'!C$2:F$20,4,0)</f>
        <v>1042702.77741255</v>
      </c>
    </row>
    <row r="10" customFormat="false" ht="61.05" hidden="false" customHeight="false" outlineLevel="0" collapsed="false">
      <c r="B10" s="16" t="s">
        <v>24</v>
      </c>
      <c r="C10" s="16" t="s">
        <v>32</v>
      </c>
      <c r="D10" s="17" t="n">
        <f aca="false">VLOOKUP(C10,'02-CAPACITA'!C$2:D$20,2,0)</f>
        <v>5681590</v>
      </c>
      <c r="E10" s="17" t="n">
        <f aca="false">VLOOKUP(C10,'01-FATTURATO'!C$2:D$20,2,0)</f>
        <v>4746321.17847633</v>
      </c>
      <c r="F10" s="17" t="n">
        <f aca="false">VLOOKUP(C10,'02-CAPACITA'!C$2:H$20,4,0)+VLOOKUP(C10,'01-FATTURATO'!C$2:H$20,4,0)+VLOOKUP(C10,'03-CAPILLARIZZAZIONE'!C$2:F$20,2,0)</f>
        <v>5094370.85167992</v>
      </c>
      <c r="G10" s="17" t="n">
        <f aca="false">VLOOKUP(C10,'02-CAPACITA'!C$2:H$20,4,0)+VLOOKUP(C10,'01-FATTURATO'!C$2:H$20,5,0)+VLOOKUP(C10,'03-CAPILLARIZZAZIONE'!C$2:F$20,3,0)</f>
        <v>5073940.05978087</v>
      </c>
      <c r="H10" s="17" t="n">
        <f aca="false">VLOOKUP(C10,'02-CAPACITA'!C$2:H$20,4,0)+VLOOKUP(C10,'01-FATTURATO'!C$2:H$20,6,0)+VLOOKUP(C10,'03-CAPILLARIZZAZIONE'!C$2:F$20,4,0)</f>
        <v>5053509.26788182</v>
      </c>
    </row>
    <row r="11" customFormat="false" ht="15" hidden="false" customHeight="false" outlineLevel="0" collapsed="false">
      <c r="B11" s="16" t="s">
        <v>30</v>
      </c>
      <c r="C11" s="16" t="s">
        <v>33</v>
      </c>
      <c r="D11" s="17" t="n">
        <f aca="false">VLOOKUP(C11,'02-CAPACITA'!C$2:D$20,2,0)</f>
        <v>4403460</v>
      </c>
      <c r="E11" s="17" t="n">
        <f aca="false">VLOOKUP(C11,'01-FATTURATO'!C$2:D$20,2,0)</f>
        <v>3847222.11903809</v>
      </c>
      <c r="F11" s="17" t="n">
        <f aca="false">VLOOKUP(C11,'02-CAPACITA'!C$2:H$20,4,0)+VLOOKUP(C11,'01-FATTURATO'!C$2:H$20,4,0)+VLOOKUP(C11,'03-CAPILLARIZZAZIONE'!C$2:F$20,2,0)</f>
        <v>4106027.2444434</v>
      </c>
      <c r="G11" s="17" t="n">
        <f aca="false">VLOOKUP(C11,'02-CAPACITA'!C$2:H$20,4,0)+VLOOKUP(C11,'01-FATTURATO'!C$2:H$20,5,0)+VLOOKUP(C11,'03-CAPILLARIZZAZIONE'!C$2:F$20,3,0)</f>
        <v>4095302.33604164</v>
      </c>
      <c r="H11" s="17" t="n">
        <f aca="false">VLOOKUP(C11,'02-CAPACITA'!C$2:H$20,4,0)+VLOOKUP(C11,'01-FATTURATO'!C$2:H$20,6,0)+VLOOKUP(C11,'03-CAPILLARIZZAZIONE'!C$2:F$20,4,0)</f>
        <v>4084577.42763987</v>
      </c>
    </row>
    <row r="12" customFormat="false" ht="15" hidden="false" customHeight="false" outlineLevel="0" collapsed="false">
      <c r="B12" s="16" t="s">
        <v>22</v>
      </c>
      <c r="C12" s="16" t="s">
        <v>34</v>
      </c>
      <c r="D12" s="17" t="n">
        <f aca="false">VLOOKUP(C12,'02-CAPACITA'!C$2:D$20,2,0)</f>
        <v>4531310</v>
      </c>
      <c r="E12" s="17" t="n">
        <f aca="false">VLOOKUP(C12,'01-FATTURATO'!C$2:D$20,2,0)</f>
        <v>3764509.10229892</v>
      </c>
      <c r="F12" s="17" t="n">
        <f aca="false">VLOOKUP(C12,'02-CAPACITA'!C$2:H$20,4,0)+VLOOKUP(C12,'01-FATTURATO'!C$2:H$20,4,0)+VLOOKUP(C12,'03-CAPILLARIZZAZIONE'!C$2:F$20,2,0)</f>
        <v>4027256.44424778</v>
      </c>
      <c r="G12" s="17" t="n">
        <f aca="false">VLOOKUP(C12,'02-CAPACITA'!C$2:H$20,4,0)+VLOOKUP(C12,'01-FATTURATO'!C$2:H$20,5,0)+VLOOKUP(C12,'03-CAPILLARIZZAZIONE'!C$2:F$20,3,0)</f>
        <v>4002232.77464046</v>
      </c>
      <c r="H12" s="17" t="n">
        <f aca="false">VLOOKUP(C12,'02-CAPACITA'!C$2:H$20,4,0)+VLOOKUP(C12,'01-FATTURATO'!C$2:H$20,6,0)+VLOOKUP(C12,'03-CAPILLARIZZAZIONE'!C$2:F$20,4,0)</f>
        <v>3977209.10503314</v>
      </c>
    </row>
    <row r="13" customFormat="false" ht="15" hidden="false" customHeight="false" outlineLevel="0" collapsed="false">
      <c r="B13" s="16" t="s">
        <v>35</v>
      </c>
      <c r="C13" s="16" t="s">
        <v>36</v>
      </c>
      <c r="D13" s="17" t="n">
        <f aca="false">VLOOKUP(C13,'02-CAPACITA'!C$2:D$20,2,0)</f>
        <v>3516410</v>
      </c>
      <c r="E13" s="17" t="n">
        <f aca="false">VLOOKUP(C13,'01-FATTURATO'!C$2:D$20,2,0)</f>
        <v>2878442.35643449</v>
      </c>
      <c r="F13" s="17" t="n">
        <f aca="false">VLOOKUP(C13,'02-CAPACITA'!C$2:H$20,4,0)+VLOOKUP(C13,'01-FATTURATO'!C$2:H$20,4,0)+VLOOKUP(C13,'03-CAPILLARIZZAZIONE'!C$2:F$20,2,0)</f>
        <v>3115794.21671629</v>
      </c>
      <c r="G13" s="17" t="n">
        <f aca="false">VLOOKUP(C13,'02-CAPACITA'!C$2:H$20,4,0)+VLOOKUP(C13,'01-FATTURATO'!C$2:H$20,5,0)+VLOOKUP(C13,'03-CAPILLARIZZAZIONE'!C$2:F$20,3,0)</f>
        <v>3110408.79578666</v>
      </c>
      <c r="H13" s="17" t="n">
        <f aca="false">VLOOKUP(C13,'02-CAPACITA'!C$2:H$20,4,0)+VLOOKUP(C13,'01-FATTURATO'!C$2:H$20,6,0)+VLOOKUP(C13,'03-CAPILLARIZZAZIONE'!C$2:F$20,4,0)</f>
        <v>3105023.37485702</v>
      </c>
    </row>
    <row r="14" customFormat="false" ht="25.35" hidden="false" customHeight="false" outlineLevel="0" collapsed="false">
      <c r="B14" s="16" t="s">
        <v>20</v>
      </c>
      <c r="C14" s="16" t="s">
        <v>37</v>
      </c>
      <c r="D14" s="17" t="n">
        <f aca="false">VLOOKUP(C14,'02-CAPACITA'!C$2:D$20,2,0)</f>
        <v>217250</v>
      </c>
      <c r="E14" s="17" t="n">
        <f aca="false">VLOOKUP(C14,'01-FATTURATO'!C$2:D$20,2,0)</f>
        <v>114924.25</v>
      </c>
      <c r="F14" s="17" t="n">
        <f aca="false">VLOOKUP(C14,'02-CAPACITA'!C$2:H$20,4,0)+VLOOKUP(C14,'01-FATTURATO'!C$2:H$20,4,0)+VLOOKUP(C14,'03-CAPILLARIZZAZIONE'!C$2:F$20,2,0)</f>
        <v>171966.989324091</v>
      </c>
      <c r="G14" s="17" t="n">
        <f aca="false">VLOOKUP(C14,'02-CAPACITA'!C$2:H$20,4,0)+VLOOKUP(C14,'01-FATTURATO'!C$2:H$20,5,0)+VLOOKUP(C14,'03-CAPILLARIZZAZIONE'!C$2:F$20,3,0)</f>
        <v>188875.324859214</v>
      </c>
      <c r="H14" s="17" t="n">
        <f aca="false">VLOOKUP(C14,'02-CAPACITA'!C$2:H$20,4,0)+VLOOKUP(C14,'01-FATTURATO'!C$2:H$20,6,0)+VLOOKUP(C14,'03-CAPILLARIZZAZIONE'!C$2:F$20,4,0)</f>
        <v>205783.660394337</v>
      </c>
    </row>
    <row r="16" customFormat="false" ht="15" hidden="false" customHeight="false" outlineLevel="0" collapsed="false">
      <c r="E16" s="19"/>
      <c r="F16" s="19"/>
      <c r="G16" s="19"/>
      <c r="H16" s="19"/>
    </row>
    <row r="17" customFormat="false" ht="15" hidden="false" customHeight="false" outlineLevel="0" collapsed="false">
      <c r="F17" s="19"/>
      <c r="G17" s="19"/>
      <c r="H17" s="19"/>
    </row>
  </sheetData>
  <autoFilter ref="A1:H8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6744</TotalTime>
  <Application>LibreOffice/7.6.2.1$Windows_X86_64 LibreOffice_project/56f7684011345957bbf33a7ee678afaf4d2ba333</Application>
  <AppVersion>15.0000</AppVersion>
  <Company>Acer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2018-06-01T11:02:31Z</dcterms:created>
  <dc:creator>Valued Acer Customer</dc:creator>
  <dc:description/>
  <dc:language>it-IT</dc:language>
  <cp:lastModifiedBy/>
  <cp:lastPrinted>2019-07-19T06:54:47Z</cp:lastPrinted>
  <dcterms:modified xsi:type="dcterms:W3CDTF">2024-08-13T11:17:13Z</dcterms:modified>
  <cp:revision>129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